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OneDrive - Gobernacion de Antioquia\2021\CALDAS 2021\CALDAS\MARTA YEPES\SEGUIMIENTO PPTO\SEGIMIENTO PLAN DE DESARROLLO\INFORMACIÓN SEPT21\"/>
    </mc:Choice>
  </mc:AlternateContent>
  <bookViews>
    <workbookView xWindow="0" yWindow="0" windowWidth="15345" windowHeight="4575"/>
  </bookViews>
  <sheets>
    <sheet name="PA 2021" sheetId="9" r:id="rId1"/>
    <sheet name="Productos PD" sheetId="6" r:id="rId2"/>
    <sheet name="A" sheetId="1" state="hidden" r:id="rId3"/>
    <sheet name="z" sheetId="2" state="hidden" r:id="rId4"/>
    <sheet name="FORMATO" sheetId="4" r:id="rId5"/>
    <sheet name="PORC PRODU" sheetId="3" state="hidden" r:id="rId6"/>
    <sheet name="consolidado vs PI" sheetId="5" state="hidden" r:id="rId7"/>
    <sheet name="consolidado vs PD" sheetId="7" state="hidden" r:id="rId8"/>
    <sheet name="Hoja4" sheetId="8" state="hidden" r:id="rId9"/>
    <sheet name="PD vs SEG" sheetId="10" state="hidden" r:id="rId10"/>
    <sheet name="RESUMEN L.E." sheetId="11" r:id="rId11"/>
    <sheet name="RESUMEN COMP." sheetId="12" r:id="rId12"/>
    <sheet name="RESUMEN PROG." sheetId="13" r:id="rId13"/>
    <sheet name="RESUMEN PROD."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'consolidado vs PI'!$A$1:$B$353</definedName>
    <definedName name="_xlnm._FilterDatabase" localSheetId="4" hidden="1">FORMATO!$A$1:$S$469</definedName>
    <definedName name="_xlnm._FilterDatabase" localSheetId="0" hidden="1">'PA 2021'!$A$8:$AN$968</definedName>
    <definedName name="_xlnm._FilterDatabase" localSheetId="9" hidden="1">'PD vs SEG'!$B$1:$D$349</definedName>
    <definedName name="_xlnm._FilterDatabase" localSheetId="5" hidden="1">'PORC PRODU'!$B$1:$E$349</definedName>
    <definedName name="_xlnm._FilterDatabase" localSheetId="1" hidden="1">'Productos PD'!$B$1:$E$349</definedName>
    <definedName name="_xlnm._FilterDatabase" localSheetId="10" hidden="1">'RESUMEN L.E.'!#REF!</definedName>
    <definedName name="_xlnm._FilterDatabase" localSheetId="12" hidden="1">'RESUMEN PROG.'!$B$3:$B$90</definedName>
    <definedName name="_xlnm.Print_Area" localSheetId="0">'PA 2021'!$A$1:$AM$107</definedName>
    <definedName name="ejefra">#REF!</definedName>
  </definedNames>
  <calcPr calcId="162913"/>
</workbook>
</file>

<file path=xl/calcChain.xml><?xml version="1.0" encoding="utf-8"?>
<calcChain xmlns="http://schemas.openxmlformats.org/spreadsheetml/2006/main">
  <c r="AH1065" i="9" l="1"/>
  <c r="AI1065" i="9" s="1"/>
  <c r="O1065" i="9"/>
  <c r="AI1064" i="9"/>
  <c r="AH1064" i="9"/>
  <c r="O1064" i="9"/>
  <c r="AH1063" i="9"/>
  <c r="AI1063" i="9" s="1"/>
  <c r="O1063" i="9"/>
  <c r="AH1062" i="9"/>
  <c r="AI1062" i="9" s="1"/>
  <c r="O1062" i="9"/>
  <c r="AH1061" i="9"/>
  <c r="AI1061" i="9" s="1"/>
  <c r="O1061" i="9"/>
  <c r="AI1060" i="9"/>
  <c r="AH1060" i="9"/>
  <c r="O1060" i="9"/>
  <c r="AH1059" i="9"/>
  <c r="AI1059" i="9" s="1"/>
  <c r="O1059" i="9"/>
  <c r="AH1058" i="9"/>
  <c r="AI1058" i="9" s="1"/>
  <c r="O1058" i="9"/>
  <c r="AH1057" i="9"/>
  <c r="AI1057" i="9" s="1"/>
  <c r="O1057" i="9"/>
  <c r="AI1056" i="9"/>
  <c r="AH1056" i="9"/>
  <c r="O1056" i="9"/>
  <c r="AH1055" i="9"/>
  <c r="AI1055" i="9" s="1"/>
  <c r="O1055" i="9"/>
  <c r="AH1054" i="9"/>
  <c r="AI1054" i="9" s="1"/>
  <c r="O1054" i="9"/>
  <c r="AH1053" i="9"/>
  <c r="AI1053" i="9" s="1"/>
  <c r="O1053" i="9"/>
  <c r="AI1052" i="9"/>
  <c r="AH1052" i="9"/>
  <c r="O1052" i="9"/>
  <c r="AH1051" i="9"/>
  <c r="AI1051" i="9" s="1"/>
  <c r="O1051" i="9"/>
  <c r="AH1050" i="9"/>
  <c r="AI1050" i="9" s="1"/>
  <c r="O1050" i="9"/>
  <c r="AH1049" i="9"/>
  <c r="AI1049" i="9" s="1"/>
  <c r="O1049" i="9"/>
  <c r="AI1048" i="9"/>
  <c r="AH1048" i="9"/>
  <c r="O1048" i="9"/>
  <c r="AH1047" i="9"/>
  <c r="AI1047" i="9" s="1"/>
  <c r="O1047" i="9"/>
  <c r="AH1046" i="9"/>
  <c r="AI1046" i="9" s="1"/>
  <c r="O1046" i="9"/>
  <c r="AH1045" i="9"/>
  <c r="AI1045" i="9" s="1"/>
  <c r="O1045" i="9"/>
  <c r="AI1044" i="9"/>
  <c r="AH1044" i="9"/>
  <c r="O1044" i="9"/>
  <c r="AH1043" i="9"/>
  <c r="AI1043" i="9" s="1"/>
  <c r="O1043" i="9"/>
  <c r="AH1042" i="9"/>
  <c r="AI1042" i="9" s="1"/>
  <c r="O1042" i="9"/>
  <c r="O1041" i="9"/>
  <c r="AH1040" i="9"/>
  <c r="AI1040" i="9" s="1"/>
  <c r="O1040" i="9"/>
  <c r="AI1039" i="9"/>
  <c r="AH1039" i="9"/>
  <c r="O1039" i="9"/>
  <c r="AI1038" i="9"/>
  <c r="AH1038" i="9"/>
  <c r="O1038" i="9"/>
  <c r="AH1037" i="9"/>
  <c r="AI1037" i="9" s="1"/>
  <c r="O1037" i="9"/>
  <c r="AM1036" i="9"/>
  <c r="AH1036" i="9"/>
  <c r="AI1036" i="9" s="1"/>
  <c r="O1036" i="9"/>
  <c r="AM1035" i="9"/>
  <c r="AH1035" i="9"/>
  <c r="AI1035" i="9" s="1"/>
  <c r="O1035" i="9"/>
  <c r="AH1034" i="9"/>
  <c r="AI1034" i="9" s="1"/>
  <c r="O1034" i="9"/>
  <c r="AM1033" i="9"/>
  <c r="AJ1033" i="9"/>
  <c r="AH1033" i="9"/>
  <c r="AI1033" i="9" s="1"/>
  <c r="O1033" i="9"/>
  <c r="AM1032" i="9"/>
  <c r="AJ1032" i="9"/>
  <c r="AI1032" i="9"/>
  <c r="AH1032" i="9"/>
  <c r="O1032" i="9"/>
  <c r="AH1031" i="9"/>
  <c r="AI1031" i="9" s="1"/>
  <c r="O1031" i="9"/>
  <c r="AH1030" i="9"/>
  <c r="AI1030" i="9" s="1"/>
  <c r="O1030" i="9"/>
  <c r="AH1029" i="9"/>
  <c r="AI1029" i="9" s="1"/>
  <c r="O1029" i="9"/>
  <c r="AM1028" i="9"/>
  <c r="AH1028" i="9"/>
  <c r="AI1028" i="9" s="1"/>
  <c r="O1028" i="9"/>
  <c r="AM1027" i="9"/>
  <c r="AH1027" i="9"/>
  <c r="AI1027" i="9" s="1"/>
  <c r="O1027" i="9"/>
  <c r="AI1026" i="9"/>
  <c r="AH1026" i="9"/>
  <c r="O1026" i="9"/>
  <c r="AM1025" i="9"/>
  <c r="AI1025" i="9"/>
  <c r="AH1025" i="9"/>
  <c r="O1025" i="9"/>
  <c r="AM1024" i="9"/>
  <c r="AI1024" i="9"/>
  <c r="AH1024" i="9"/>
  <c r="O1024" i="9"/>
  <c r="AI1023" i="9"/>
  <c r="AH1023" i="9"/>
  <c r="O1023" i="9"/>
  <c r="AH1022" i="9"/>
  <c r="AI1022" i="9" s="1"/>
  <c r="O1022" i="9"/>
  <c r="AM1021" i="9"/>
  <c r="AH1021" i="9"/>
  <c r="AI1021" i="9" s="1"/>
  <c r="O1021" i="9"/>
  <c r="AH1020" i="9"/>
  <c r="AI1020" i="9" s="1"/>
  <c r="O1020" i="9"/>
  <c r="AI1019" i="9"/>
  <c r="AH1019" i="9"/>
  <c r="O1019" i="9"/>
  <c r="AM1018" i="9"/>
  <c r="AJ1018" i="9"/>
  <c r="AH1018" i="9"/>
  <c r="AI1018" i="9" s="1"/>
  <c r="O1018" i="9"/>
  <c r="AI1017" i="9"/>
  <c r="AH1017" i="9"/>
  <c r="O1017" i="9"/>
  <c r="AI1016" i="9"/>
  <c r="AH1016" i="9"/>
  <c r="O1016" i="9"/>
  <c r="AJ1015" i="9"/>
  <c r="AI1015" i="9"/>
  <c r="AH1015" i="9"/>
  <c r="O1015" i="9"/>
  <c r="AH1014" i="9"/>
  <c r="AI1014" i="9" s="1"/>
  <c r="O1014" i="9"/>
  <c r="AM1013" i="9"/>
  <c r="AM1030" i="9" s="1"/>
  <c r="AH1013" i="9"/>
  <c r="AI1013" i="9" s="1"/>
  <c r="O1013" i="9"/>
  <c r="AH1012" i="9"/>
  <c r="AI1012" i="9" s="1"/>
  <c r="O1012" i="9"/>
  <c r="AI1011" i="9"/>
  <c r="AH1011" i="9"/>
  <c r="O1011" i="9"/>
  <c r="AI1010" i="9"/>
  <c r="AH1010" i="9"/>
  <c r="O1010" i="9"/>
  <c r="AH1009" i="9"/>
  <c r="AI1009" i="9" s="1"/>
  <c r="O1009" i="9"/>
  <c r="AH1008" i="9"/>
  <c r="AI1008" i="9" s="1"/>
  <c r="O1008" i="9"/>
  <c r="AI1007" i="9"/>
  <c r="AH1007" i="9"/>
  <c r="O1007" i="9"/>
  <c r="AI1006" i="9"/>
  <c r="AH1006" i="9"/>
  <c r="AC1006" i="9"/>
  <c r="O1006" i="9"/>
  <c r="AI1005" i="9"/>
  <c r="AH1005" i="9"/>
  <c r="O1005" i="9"/>
  <c r="AH1004" i="9"/>
  <c r="AI1004" i="9" s="1"/>
  <c r="O1004" i="9"/>
  <c r="AH1003" i="9"/>
  <c r="AI1003" i="9" s="1"/>
  <c r="O1003" i="9"/>
  <c r="AI1002" i="9"/>
  <c r="AH1002" i="9"/>
  <c r="O1002" i="9"/>
  <c r="AI1001" i="9"/>
  <c r="O1001" i="9"/>
  <c r="AI1000" i="9"/>
  <c r="O1000" i="9"/>
  <c r="AJ999" i="9"/>
  <c r="AI999" i="9"/>
  <c r="AH999" i="9"/>
  <c r="O999" i="9"/>
  <c r="AI998" i="9"/>
  <c r="AH998" i="9"/>
  <c r="O998" i="9"/>
  <c r="AH997" i="9"/>
  <c r="AI997" i="9" s="1"/>
  <c r="O997" i="9"/>
  <c r="AH996" i="9"/>
  <c r="AI996" i="9" s="1"/>
  <c r="O996" i="9"/>
  <c r="AI995" i="9"/>
  <c r="AH995" i="9"/>
  <c r="O995" i="9"/>
  <c r="AI994" i="9"/>
  <c r="AH994" i="9"/>
  <c r="O994" i="9"/>
  <c r="AH993" i="9"/>
  <c r="AI993" i="9" s="1"/>
  <c r="O993" i="9"/>
  <c r="AH992" i="9"/>
  <c r="AI992" i="9" s="1"/>
  <c r="O992" i="9"/>
  <c r="AI991" i="9"/>
  <c r="AH991" i="9"/>
  <c r="O991" i="9"/>
  <c r="AI990" i="9"/>
  <c r="AH990" i="9"/>
  <c r="O990" i="9"/>
  <c r="AH989" i="9"/>
  <c r="AI989" i="9" s="1"/>
  <c r="O989" i="9"/>
  <c r="AH988" i="9"/>
  <c r="AI988" i="9" s="1"/>
  <c r="O988" i="9"/>
  <c r="AI987" i="9"/>
  <c r="AH987" i="9"/>
  <c r="O987" i="9"/>
  <c r="AI986" i="9"/>
  <c r="AH986" i="9"/>
  <c r="O986" i="9"/>
  <c r="AH985" i="9"/>
  <c r="AI985" i="9" s="1"/>
  <c r="O985" i="9"/>
  <c r="AJ984" i="9"/>
  <c r="AH984" i="9"/>
  <c r="AI984" i="9" s="1"/>
  <c r="O984" i="9"/>
  <c r="AH983" i="9"/>
  <c r="AI983" i="9" s="1"/>
  <c r="O983" i="9"/>
  <c r="AI982" i="9"/>
  <c r="AH982" i="9"/>
  <c r="O982" i="9"/>
  <c r="AI981" i="9"/>
  <c r="AH981" i="9"/>
  <c r="O981" i="9"/>
  <c r="AH980" i="9"/>
  <c r="AI980" i="9" s="1"/>
  <c r="O980" i="9"/>
  <c r="AH978" i="9"/>
  <c r="AI978" i="9" s="1"/>
  <c r="O978" i="9"/>
  <c r="AI977" i="9"/>
  <c r="AH977" i="9"/>
  <c r="O977" i="9"/>
  <c r="AI976" i="9"/>
  <c r="AH976" i="9"/>
  <c r="O976" i="9"/>
  <c r="AH975" i="9"/>
  <c r="AI975" i="9" s="1"/>
  <c r="O975" i="9"/>
  <c r="AH974" i="9"/>
  <c r="AI974" i="9" s="1"/>
  <c r="O974" i="9"/>
  <c r="AI973" i="9"/>
  <c r="AH973" i="9"/>
  <c r="O973" i="9"/>
  <c r="AI972" i="9"/>
  <c r="AH972" i="9"/>
  <c r="AC972" i="9"/>
  <c r="O972" i="9"/>
  <c r="AI971" i="9"/>
  <c r="AH971" i="9"/>
  <c r="O971" i="9"/>
  <c r="AH970" i="9"/>
  <c r="AI970" i="9" s="1"/>
  <c r="O970" i="9"/>
  <c r="AH969" i="9"/>
  <c r="AI969" i="9" s="1"/>
  <c r="O969" i="9"/>
  <c r="AH765" i="9"/>
  <c r="AI765" i="9" s="1"/>
  <c r="O765" i="9"/>
  <c r="AH764" i="9"/>
  <c r="AI764" i="9" s="1"/>
  <c r="O764" i="9"/>
  <c r="AH763" i="9"/>
  <c r="AI763" i="9" s="1"/>
  <c r="O763" i="9"/>
  <c r="AH762" i="9"/>
  <c r="AI762" i="9" s="1"/>
  <c r="O762" i="9"/>
  <c r="AH761" i="9"/>
  <c r="AI761" i="9" s="1"/>
  <c r="O761" i="9"/>
  <c r="AI760" i="9"/>
  <c r="AH760" i="9"/>
  <c r="O760" i="9"/>
  <c r="AH759" i="9"/>
  <c r="AI759" i="9" s="1"/>
  <c r="O759" i="9"/>
  <c r="AH758" i="9"/>
  <c r="AI758" i="9" s="1"/>
  <c r="O758" i="9"/>
  <c r="AH757" i="9"/>
  <c r="AI757" i="9" s="1"/>
  <c r="O757" i="9"/>
  <c r="AH756" i="9"/>
  <c r="AI756" i="9" s="1"/>
  <c r="O756" i="9"/>
  <c r="AH755" i="9"/>
  <c r="AI755" i="9" s="1"/>
  <c r="O755" i="9"/>
  <c r="AH754" i="9"/>
  <c r="AI754" i="9" s="1"/>
  <c r="O754" i="9"/>
  <c r="AH753" i="9"/>
  <c r="AI753" i="9" s="1"/>
  <c r="O753" i="9"/>
  <c r="AH752" i="9"/>
  <c r="AI752" i="9" s="1"/>
  <c r="O752" i="9"/>
  <c r="AH751" i="9"/>
  <c r="AI751" i="9" s="1"/>
  <c r="O751" i="9"/>
  <c r="AH750" i="9"/>
  <c r="AI750" i="9" s="1"/>
  <c r="O750" i="9"/>
  <c r="AH749" i="9"/>
  <c r="AI749" i="9" s="1"/>
  <c r="O749" i="9"/>
  <c r="AH748" i="9"/>
  <c r="AI748" i="9" s="1"/>
  <c r="O748" i="9"/>
  <c r="AH747" i="9"/>
  <c r="AI747" i="9" s="1"/>
  <c r="O747" i="9"/>
  <c r="AH746" i="9"/>
  <c r="AI746" i="9" s="1"/>
  <c r="O746" i="9"/>
  <c r="AH745" i="9"/>
  <c r="AI745" i="9" s="1"/>
  <c r="O745" i="9"/>
  <c r="AI744" i="9"/>
  <c r="AH744" i="9"/>
  <c r="O744" i="9"/>
  <c r="AH743" i="9"/>
  <c r="AI743" i="9" s="1"/>
  <c r="O743" i="9"/>
  <c r="AH742" i="9"/>
  <c r="AI742" i="9" s="1"/>
  <c r="O742" i="9"/>
  <c r="AH741" i="9"/>
  <c r="AI741" i="9" s="1"/>
  <c r="O741" i="9"/>
  <c r="AH740" i="9"/>
  <c r="AI740" i="9" s="1"/>
  <c r="O740" i="9"/>
  <c r="AH739" i="9"/>
  <c r="AI739" i="9" s="1"/>
  <c r="O739" i="9"/>
  <c r="AI738" i="9"/>
  <c r="AH738" i="9"/>
  <c r="O738" i="9"/>
  <c r="AH737" i="9"/>
  <c r="AI737" i="9" s="1"/>
  <c r="O737" i="9"/>
  <c r="AI736" i="9"/>
  <c r="AH736" i="9"/>
  <c r="O736" i="9"/>
  <c r="AH735" i="9"/>
  <c r="AI735" i="9" s="1"/>
  <c r="O735" i="9"/>
  <c r="AH734" i="9"/>
  <c r="AI734" i="9" s="1"/>
  <c r="O734" i="9"/>
  <c r="AI733" i="9"/>
  <c r="AH733" i="9"/>
  <c r="O733" i="9"/>
  <c r="AI732" i="9"/>
  <c r="AH732" i="9"/>
  <c r="O732" i="9"/>
  <c r="AH731" i="9"/>
  <c r="AI731" i="9" s="1"/>
  <c r="O731" i="9"/>
  <c r="AI730" i="9"/>
  <c r="AH730" i="9"/>
  <c r="O730" i="9"/>
  <c r="AI729" i="9"/>
  <c r="AH729" i="9"/>
  <c r="O729" i="9"/>
  <c r="AH728" i="9"/>
  <c r="AI728" i="9" s="1"/>
  <c r="O728" i="9"/>
  <c r="AH727" i="9"/>
  <c r="AI727" i="9" s="1"/>
  <c r="O727" i="9"/>
  <c r="AI726" i="9"/>
  <c r="AH726" i="9"/>
  <c r="O726" i="9"/>
  <c r="AH725" i="9"/>
  <c r="AI725" i="9" s="1"/>
  <c r="O725" i="9"/>
  <c r="AH724" i="9"/>
  <c r="AI724" i="9" s="1"/>
  <c r="O724" i="9"/>
  <c r="AH723" i="9"/>
  <c r="AI723" i="9" s="1"/>
  <c r="O723" i="9"/>
  <c r="AH722" i="9"/>
  <c r="AI722" i="9" s="1"/>
  <c r="O722" i="9"/>
  <c r="AH721" i="9"/>
  <c r="AI721" i="9" s="1"/>
  <c r="O721" i="9"/>
  <c r="AI720" i="9"/>
  <c r="AH720" i="9"/>
  <c r="O720" i="9"/>
  <c r="AH719" i="9"/>
  <c r="AI719" i="9" s="1"/>
  <c r="O719" i="9"/>
  <c r="AH718" i="9"/>
  <c r="AI718" i="9" s="1"/>
  <c r="O718" i="9"/>
  <c r="AI717" i="9"/>
  <c r="AH717" i="9"/>
  <c r="O717" i="9"/>
  <c r="AI716" i="9"/>
  <c r="AH716" i="9"/>
  <c r="O716" i="9"/>
  <c r="AH715" i="9"/>
  <c r="AI715" i="9" s="1"/>
  <c r="O715" i="9"/>
  <c r="AI714" i="9"/>
  <c r="AH714" i="9"/>
  <c r="O714" i="9"/>
  <c r="AI713" i="9"/>
  <c r="AH713" i="9"/>
  <c r="O713" i="9"/>
  <c r="AH712" i="9"/>
  <c r="AI712" i="9" s="1"/>
  <c r="O712" i="9"/>
  <c r="AH711" i="9"/>
  <c r="AI711" i="9" s="1"/>
  <c r="O711" i="9"/>
  <c r="AI710" i="9"/>
  <c r="AH710" i="9"/>
  <c r="O710" i="9"/>
  <c r="AH709" i="9"/>
  <c r="AI709" i="9" s="1"/>
  <c r="O709" i="9"/>
  <c r="AH708" i="9"/>
  <c r="AI708" i="9" s="1"/>
  <c r="O708" i="9"/>
  <c r="AH707" i="9"/>
  <c r="AI707" i="9" s="1"/>
  <c r="O707" i="9"/>
  <c r="AH706" i="9"/>
  <c r="AI706" i="9" s="1"/>
  <c r="O706" i="9"/>
  <c r="AH705" i="9"/>
  <c r="AI705" i="9" s="1"/>
  <c r="O705" i="9"/>
  <c r="AH704" i="9"/>
  <c r="AI704" i="9" s="1"/>
  <c r="O704" i="9"/>
  <c r="AH703" i="9"/>
  <c r="AI703" i="9" s="1"/>
  <c r="O703" i="9"/>
  <c r="AH702" i="9"/>
  <c r="AI702" i="9" s="1"/>
  <c r="O702" i="9"/>
  <c r="AI701" i="9"/>
  <c r="AH701" i="9"/>
  <c r="O701" i="9"/>
  <c r="AI700" i="9"/>
  <c r="AH700" i="9"/>
  <c r="O700" i="9"/>
  <c r="AH699" i="9"/>
  <c r="AI699" i="9" s="1"/>
  <c r="O699" i="9"/>
  <c r="AH698" i="9"/>
  <c r="AI698" i="9" s="1"/>
  <c r="O698" i="9"/>
  <c r="AI697" i="9"/>
  <c r="AH697" i="9"/>
  <c r="O697" i="9"/>
  <c r="AH696" i="9"/>
  <c r="AI696" i="9" s="1"/>
  <c r="O696" i="9"/>
  <c r="AH695" i="9"/>
  <c r="AI695" i="9" s="1"/>
  <c r="O695" i="9"/>
  <c r="AI694" i="9"/>
  <c r="AH694" i="9"/>
  <c r="O694" i="9"/>
  <c r="AH693" i="9"/>
  <c r="AI693" i="9" s="1"/>
  <c r="O693" i="9"/>
  <c r="AH692" i="9"/>
  <c r="AI692" i="9" s="1"/>
  <c r="O692" i="9"/>
  <c r="AH691" i="9"/>
  <c r="AI691" i="9" s="1"/>
  <c r="O691" i="9"/>
  <c r="AH690" i="9"/>
  <c r="AI690" i="9" s="1"/>
  <c r="O690" i="9"/>
  <c r="AH689" i="9"/>
  <c r="AI689" i="9" s="1"/>
  <c r="O689" i="9"/>
  <c r="AH688" i="9"/>
  <c r="AI688" i="9" s="1"/>
  <c r="O688" i="9"/>
  <c r="AH687" i="9"/>
  <c r="AI687" i="9" s="1"/>
  <c r="O687" i="9"/>
  <c r="AH686" i="9"/>
  <c r="AI686" i="9" s="1"/>
  <c r="O686" i="9"/>
  <c r="AI685" i="9"/>
  <c r="AH685" i="9"/>
  <c r="O685" i="9"/>
  <c r="AI684" i="9"/>
  <c r="AH684" i="9"/>
  <c r="O684" i="9"/>
  <c r="AH683" i="9"/>
  <c r="AI683" i="9" s="1"/>
  <c r="O683" i="9"/>
  <c r="AH682" i="9"/>
  <c r="AI682" i="9" s="1"/>
  <c r="O682" i="9"/>
  <c r="AI681" i="9"/>
  <c r="AH681" i="9"/>
  <c r="O681" i="9"/>
  <c r="AH680" i="9"/>
  <c r="AI680" i="9" s="1"/>
  <c r="O680" i="9"/>
  <c r="AH679" i="9"/>
  <c r="AI679" i="9" s="1"/>
  <c r="O679" i="9"/>
  <c r="AI678" i="9"/>
  <c r="AH678" i="9"/>
  <c r="O678" i="9"/>
  <c r="AH677" i="9"/>
  <c r="AI677" i="9" s="1"/>
  <c r="O677" i="9"/>
  <c r="AH676" i="9"/>
  <c r="AI676" i="9" s="1"/>
  <c r="O676" i="9"/>
  <c r="AH675" i="9"/>
  <c r="AI675" i="9" s="1"/>
  <c r="O675" i="9"/>
  <c r="AH674" i="9"/>
  <c r="AI674" i="9" s="1"/>
  <c r="O674" i="9"/>
  <c r="AH673" i="9"/>
  <c r="AI673" i="9" s="1"/>
  <c r="O673" i="9"/>
  <c r="AI672" i="9"/>
  <c r="AH672" i="9"/>
  <c r="O672" i="9"/>
  <c r="AH671" i="9"/>
  <c r="AI671" i="9" s="1"/>
  <c r="O671" i="9"/>
  <c r="AH670" i="9"/>
  <c r="AI670" i="9" s="1"/>
  <c r="O670" i="9"/>
  <c r="AI669" i="9"/>
  <c r="AH669" i="9"/>
  <c r="O669" i="9"/>
  <c r="AI668" i="9"/>
  <c r="AH668" i="9"/>
  <c r="O668" i="9"/>
  <c r="AH667" i="9"/>
  <c r="AI667" i="9" s="1"/>
  <c r="O667" i="9"/>
  <c r="AI666" i="9"/>
  <c r="AH666" i="9"/>
  <c r="O666" i="9"/>
  <c r="AI665" i="9"/>
  <c r="AH665" i="9"/>
  <c r="O665" i="9"/>
  <c r="AH664" i="9"/>
  <c r="AI664" i="9" s="1"/>
  <c r="O664" i="9"/>
  <c r="AH663" i="9"/>
  <c r="AI663" i="9" s="1"/>
  <c r="O663" i="9"/>
  <c r="AI662" i="9"/>
  <c r="AH662" i="9"/>
  <c r="O662" i="9"/>
  <c r="AH661" i="9"/>
  <c r="AI661" i="9" s="1"/>
  <c r="O661" i="9"/>
  <c r="AH660" i="9"/>
  <c r="AI660" i="9" s="1"/>
  <c r="O660" i="9"/>
  <c r="AH659" i="9"/>
  <c r="AI659" i="9" s="1"/>
  <c r="O659" i="9"/>
  <c r="AH658" i="9"/>
  <c r="AI658" i="9" s="1"/>
  <c r="O658" i="9"/>
  <c r="AH657" i="9"/>
  <c r="AI657" i="9" s="1"/>
  <c r="O657" i="9"/>
  <c r="AI656" i="9"/>
  <c r="AH656" i="9"/>
  <c r="O656" i="9"/>
  <c r="AH655" i="9"/>
  <c r="AI655" i="9" s="1"/>
  <c r="O655" i="9"/>
  <c r="AH654" i="9"/>
  <c r="AI654" i="9" s="1"/>
  <c r="O654" i="9"/>
  <c r="AI653" i="9"/>
  <c r="AH653" i="9"/>
  <c r="O653" i="9"/>
  <c r="AI652" i="9"/>
  <c r="AH652" i="9"/>
  <c r="O652" i="9"/>
  <c r="AH651" i="9"/>
  <c r="AI651" i="9" s="1"/>
  <c r="O651" i="9"/>
  <c r="AH650" i="9"/>
  <c r="AI650" i="9" s="1"/>
  <c r="O650" i="9"/>
  <c r="AI649" i="9"/>
  <c r="AH649" i="9"/>
  <c r="O649" i="9"/>
  <c r="AH648" i="9"/>
  <c r="AI648" i="9" s="1"/>
  <c r="O648" i="9"/>
  <c r="AH647" i="9"/>
  <c r="AI647" i="9" s="1"/>
  <c r="O647" i="9"/>
  <c r="AI646" i="9"/>
  <c r="AH646" i="9"/>
  <c r="O646" i="9"/>
  <c r="AH645" i="9"/>
  <c r="AI645" i="9" s="1"/>
  <c r="O645" i="9"/>
  <c r="AH644" i="9"/>
  <c r="AI644" i="9" s="1"/>
  <c r="O644" i="9"/>
  <c r="AH643" i="9"/>
  <c r="AI643" i="9" s="1"/>
  <c r="O643" i="9"/>
  <c r="AH642" i="9"/>
  <c r="AI642" i="9" s="1"/>
  <c r="O642" i="9"/>
  <c r="AH641" i="9"/>
  <c r="AI641" i="9" s="1"/>
  <c r="O641" i="9"/>
  <c r="AF640" i="9"/>
  <c r="AD640" i="9"/>
  <c r="AB640" i="9"/>
  <c r="Z640" i="9"/>
  <c r="AH640" i="9" s="1"/>
  <c r="AI640" i="9" s="1"/>
  <c r="O640" i="9"/>
  <c r="AH639" i="9"/>
  <c r="AI639" i="9" s="1"/>
  <c r="O639" i="9"/>
  <c r="AI638" i="9"/>
  <c r="AH638" i="9"/>
  <c r="O638" i="9"/>
  <c r="AH637" i="9"/>
  <c r="AI637" i="9" s="1"/>
  <c r="O637" i="9"/>
  <c r="AH636" i="9"/>
  <c r="AI636" i="9" s="1"/>
  <c r="AF636" i="9"/>
  <c r="AD636" i="9"/>
  <c r="AB636" i="9"/>
  <c r="Z636" i="9"/>
  <c r="O636" i="9"/>
  <c r="AH635" i="9"/>
  <c r="AI635" i="9" s="1"/>
  <c r="O635" i="9"/>
  <c r="AH634" i="9"/>
  <c r="AI634" i="9" s="1"/>
  <c r="O634" i="9"/>
  <c r="AH633" i="9"/>
  <c r="AI633" i="9" s="1"/>
  <c r="O633" i="9"/>
  <c r="AI632" i="9"/>
  <c r="AH632" i="9"/>
  <c r="O632" i="9"/>
  <c r="AF631" i="9"/>
  <c r="AD631" i="9"/>
  <c r="AB631" i="9"/>
  <c r="Z631" i="9"/>
  <c r="O631" i="9"/>
  <c r="AI630" i="9"/>
  <c r="AH630" i="9"/>
  <c r="O630" i="9"/>
  <c r="AI629" i="9"/>
  <c r="AH629" i="9"/>
  <c r="O629" i="9"/>
  <c r="AH628" i="9"/>
  <c r="AI628" i="9" s="1"/>
  <c r="Z628" i="9"/>
  <c r="O628" i="9"/>
  <c r="AH627" i="9"/>
  <c r="AI627" i="9" s="1"/>
  <c r="Z627" i="9"/>
  <c r="O627" i="9"/>
  <c r="AH626" i="9"/>
  <c r="AI626" i="9" s="1"/>
  <c r="AD626" i="9"/>
  <c r="AB626" i="9"/>
  <c r="O626" i="9"/>
  <c r="AI625" i="9"/>
  <c r="AH625" i="9"/>
  <c r="O625" i="9"/>
  <c r="AH624" i="9"/>
  <c r="AI624" i="9" s="1"/>
  <c r="O624" i="9"/>
  <c r="AH623" i="9"/>
  <c r="AI623" i="9" s="1"/>
  <c r="O623" i="9"/>
  <c r="AH622" i="9"/>
  <c r="AI622" i="9" s="1"/>
  <c r="O622" i="9"/>
  <c r="AH621" i="9"/>
  <c r="AI621" i="9" s="1"/>
  <c r="O621" i="9"/>
  <c r="AH620" i="9"/>
  <c r="AI620" i="9" s="1"/>
  <c r="O620" i="9"/>
  <c r="AH619" i="9"/>
  <c r="AI619" i="9" s="1"/>
  <c r="O619" i="9"/>
  <c r="AH618" i="9"/>
  <c r="AI618" i="9" s="1"/>
  <c r="O618" i="9"/>
  <c r="AI617" i="9"/>
  <c r="AH617" i="9"/>
  <c r="O617" i="9"/>
  <c r="AH616" i="9"/>
  <c r="AI616" i="9" s="1"/>
  <c r="O616" i="9"/>
  <c r="AH615" i="9"/>
  <c r="AI615" i="9" s="1"/>
  <c r="O615" i="9"/>
  <c r="AH614" i="9"/>
  <c r="AI614" i="9" s="1"/>
  <c r="O614" i="9"/>
  <c r="AH613" i="9"/>
  <c r="AI613" i="9" s="1"/>
  <c r="O613" i="9"/>
  <c r="AI612" i="9"/>
  <c r="AH612" i="9"/>
  <c r="O612" i="9"/>
  <c r="AH611" i="9"/>
  <c r="AI611" i="9" s="1"/>
  <c r="O611" i="9"/>
  <c r="AH610" i="9"/>
  <c r="AI610" i="9" s="1"/>
  <c r="O610" i="9"/>
  <c r="AI609" i="9"/>
  <c r="AH609" i="9"/>
  <c r="O609" i="9"/>
  <c r="AH608" i="9"/>
  <c r="AI608" i="9" s="1"/>
  <c r="O608" i="9"/>
  <c r="AH607" i="9"/>
  <c r="AI607" i="9" s="1"/>
  <c r="O607" i="9"/>
  <c r="AH606" i="9"/>
  <c r="AI606" i="9" s="1"/>
  <c r="O606" i="9"/>
  <c r="AH605" i="9"/>
  <c r="AI605" i="9" s="1"/>
  <c r="O605" i="9"/>
  <c r="AI604" i="9"/>
  <c r="AH604" i="9"/>
  <c r="O604" i="9"/>
  <c r="AH603" i="9"/>
  <c r="AI603" i="9" s="1"/>
  <c r="O603" i="9"/>
  <c r="AH602" i="9"/>
  <c r="AI602" i="9" s="1"/>
  <c r="O602" i="9"/>
  <c r="AI601" i="9"/>
  <c r="AH601" i="9"/>
  <c r="O601" i="9"/>
  <c r="AH600" i="9"/>
  <c r="AI600" i="9" s="1"/>
  <c r="O600" i="9"/>
  <c r="AH599" i="9"/>
  <c r="AI599" i="9" s="1"/>
  <c r="O599" i="9"/>
  <c r="AH598" i="9"/>
  <c r="AI598" i="9" s="1"/>
  <c r="O598" i="9"/>
  <c r="AH597" i="9"/>
  <c r="AI597" i="9" s="1"/>
  <c r="O597" i="9"/>
  <c r="AI596" i="9"/>
  <c r="AH596" i="9"/>
  <c r="O596" i="9"/>
  <c r="AH595" i="9"/>
  <c r="AI595" i="9" s="1"/>
  <c r="O595" i="9"/>
  <c r="AH594" i="9"/>
  <c r="AI594" i="9" s="1"/>
  <c r="O594" i="9"/>
  <c r="AI593" i="9"/>
  <c r="AH593" i="9"/>
  <c r="O593" i="9"/>
  <c r="AH592" i="9"/>
  <c r="AI592" i="9" s="1"/>
  <c r="O592" i="9"/>
  <c r="AH591" i="9"/>
  <c r="AI591" i="9" s="1"/>
  <c r="O591" i="9"/>
  <c r="AH590" i="9"/>
  <c r="AI590" i="9" s="1"/>
  <c r="O590" i="9"/>
  <c r="AH589" i="9"/>
  <c r="AI589" i="9" s="1"/>
  <c r="O589" i="9"/>
  <c r="AI588" i="9"/>
  <c r="AH588" i="9"/>
  <c r="O588" i="9"/>
  <c r="AH587" i="9"/>
  <c r="AI587" i="9" s="1"/>
  <c r="O587" i="9"/>
  <c r="AH586" i="9"/>
  <c r="AI586" i="9" s="1"/>
  <c r="O586" i="9"/>
  <c r="AI585" i="9"/>
  <c r="AH585" i="9"/>
  <c r="O585" i="9"/>
  <c r="AH584" i="9"/>
  <c r="AI584" i="9" s="1"/>
  <c r="O584" i="9"/>
  <c r="AH583" i="9"/>
  <c r="AI583" i="9" s="1"/>
  <c r="O583" i="9"/>
  <c r="AH582" i="9"/>
  <c r="AI582" i="9" s="1"/>
  <c r="O582" i="9"/>
  <c r="AH581" i="9"/>
  <c r="AI581" i="9" s="1"/>
  <c r="O581" i="9"/>
  <c r="AI580" i="9"/>
  <c r="AH580" i="9"/>
  <c r="O580" i="9"/>
  <c r="AH579" i="9"/>
  <c r="AI579" i="9" s="1"/>
  <c r="O579" i="9"/>
  <c r="AH578" i="9"/>
  <c r="AI578" i="9" s="1"/>
  <c r="O578" i="9"/>
  <c r="AI577" i="9"/>
  <c r="AH577" i="9"/>
  <c r="O577" i="9"/>
  <c r="AH576" i="9"/>
  <c r="AI576" i="9" s="1"/>
  <c r="O576" i="9"/>
  <c r="AH575" i="9"/>
  <c r="AI575" i="9" s="1"/>
  <c r="O575" i="9"/>
  <c r="AH574" i="9"/>
  <c r="AI574" i="9" s="1"/>
  <c r="O574" i="9"/>
  <c r="AH573" i="9"/>
  <c r="AI573" i="9" s="1"/>
  <c r="O573" i="9"/>
  <c r="AI572" i="9"/>
  <c r="AH572" i="9"/>
  <c r="O572" i="9"/>
  <c r="AH571" i="9"/>
  <c r="AI571" i="9" s="1"/>
  <c r="O571" i="9"/>
  <c r="AH570" i="9"/>
  <c r="AI570" i="9" s="1"/>
  <c r="O570" i="9"/>
  <c r="AI569" i="9"/>
  <c r="AH569" i="9"/>
  <c r="O569" i="9"/>
  <c r="AH568" i="9"/>
  <c r="AI568" i="9" s="1"/>
  <c r="O568" i="9"/>
  <c r="AH567" i="9"/>
  <c r="AI567" i="9" s="1"/>
  <c r="O567" i="9"/>
  <c r="AH566" i="9"/>
  <c r="AI566" i="9" s="1"/>
  <c r="O566" i="9"/>
  <c r="AH565" i="9"/>
  <c r="AI565" i="9" s="1"/>
  <c r="O565" i="9"/>
  <c r="AI564" i="9"/>
  <c r="AH564" i="9"/>
  <c r="O564" i="9"/>
  <c r="AH563" i="9"/>
  <c r="AI563" i="9" s="1"/>
  <c r="O563" i="9"/>
  <c r="AH562" i="9"/>
  <c r="AI562" i="9" s="1"/>
  <c r="O562" i="9"/>
  <c r="AI561" i="9"/>
  <c r="AH561" i="9"/>
  <c r="O561" i="9"/>
  <c r="AH560" i="9"/>
  <c r="AI560" i="9" s="1"/>
  <c r="O560" i="9"/>
  <c r="AH559" i="9"/>
  <c r="AI559" i="9" s="1"/>
  <c r="O559" i="9"/>
  <c r="AH558" i="9"/>
  <c r="AI558" i="9" s="1"/>
  <c r="O558" i="9"/>
  <c r="AI557" i="9"/>
  <c r="AH557" i="9"/>
  <c r="O557" i="9"/>
  <c r="AH556" i="9"/>
  <c r="AI556" i="9" s="1"/>
  <c r="O556" i="9"/>
  <c r="AH555" i="9"/>
  <c r="AI555" i="9" s="1"/>
  <c r="O555" i="9"/>
  <c r="AH554" i="9"/>
  <c r="AI554" i="9" s="1"/>
  <c r="O554" i="9"/>
  <c r="AH553" i="9"/>
  <c r="AI553" i="9" s="1"/>
  <c r="O553" i="9"/>
  <c r="AH552" i="9"/>
  <c r="AI552" i="9" s="1"/>
  <c r="O552" i="9"/>
  <c r="AH551" i="9"/>
  <c r="AI551" i="9" s="1"/>
  <c r="O551" i="9"/>
  <c r="AH550" i="9"/>
  <c r="AI550" i="9" s="1"/>
  <c r="O550" i="9"/>
  <c r="AH549" i="9"/>
  <c r="AI549" i="9" s="1"/>
  <c r="O549" i="9"/>
  <c r="AH548" i="9"/>
  <c r="AI548" i="9" s="1"/>
  <c r="O548" i="9"/>
  <c r="AH547" i="9"/>
  <c r="AI547" i="9" s="1"/>
  <c r="O547" i="9"/>
  <c r="AH546" i="9"/>
  <c r="AI546" i="9" s="1"/>
  <c r="O546" i="9"/>
  <c r="AI545" i="9"/>
  <c r="AH545" i="9"/>
  <c r="O545" i="9"/>
  <c r="AH544" i="9"/>
  <c r="AI544" i="9" s="1"/>
  <c r="O544" i="9"/>
  <c r="AH631" i="9" l="1"/>
  <c r="AI631" i="9" s="1"/>
  <c r="AI968" i="9"/>
  <c r="AI967" i="9"/>
  <c r="AI966" i="9"/>
  <c r="AI965" i="9"/>
  <c r="AI964" i="9"/>
  <c r="AI963" i="9"/>
  <c r="AI962" i="9"/>
  <c r="AI961" i="9"/>
  <c r="AI960" i="9"/>
  <c r="AI959" i="9"/>
  <c r="AI958" i="9"/>
  <c r="AI957" i="9"/>
  <c r="AI956" i="9"/>
  <c r="AI955" i="9"/>
  <c r="AI954" i="9"/>
  <c r="AI953" i="9"/>
  <c r="AI952" i="9"/>
  <c r="AI951" i="9"/>
  <c r="AI950" i="9"/>
  <c r="AI949" i="9"/>
  <c r="AI948" i="9"/>
  <c r="AI947" i="9"/>
  <c r="AI946" i="9"/>
  <c r="AI945" i="9"/>
  <c r="AI944" i="9"/>
  <c r="AI943" i="9"/>
  <c r="AI942" i="9"/>
  <c r="AI941" i="9"/>
  <c r="AI940" i="9"/>
  <c r="AI939" i="9"/>
  <c r="AI938" i="9"/>
  <c r="AI937" i="9"/>
  <c r="AI936" i="9"/>
  <c r="AI935" i="9"/>
  <c r="AI934" i="9"/>
  <c r="AI933" i="9"/>
  <c r="AI932" i="9"/>
  <c r="AI931" i="9"/>
  <c r="AI930" i="9"/>
  <c r="AI929" i="9"/>
  <c r="AI928" i="9"/>
  <c r="AI927" i="9"/>
  <c r="AI926" i="9"/>
  <c r="AI925" i="9"/>
  <c r="AI924" i="9"/>
  <c r="AI923" i="9"/>
  <c r="AI922" i="9"/>
  <c r="AI921" i="9"/>
  <c r="AI920" i="9"/>
  <c r="AI919" i="9"/>
  <c r="AI918" i="9"/>
  <c r="AI917" i="9"/>
  <c r="AI916" i="9"/>
  <c r="AI915" i="9"/>
  <c r="AI914" i="9"/>
  <c r="AI913" i="9"/>
  <c r="AI912" i="9"/>
  <c r="AI911" i="9"/>
  <c r="AI910" i="9"/>
  <c r="AI909" i="9"/>
  <c r="AI908" i="9"/>
  <c r="AI907" i="9"/>
  <c r="AI906" i="9"/>
  <c r="AI905" i="9"/>
  <c r="AI904" i="9"/>
  <c r="AI903" i="9"/>
  <c r="AI902" i="9"/>
  <c r="AI901" i="9"/>
  <c r="AI900" i="9"/>
  <c r="AI899" i="9"/>
  <c r="AI898" i="9"/>
  <c r="AI897" i="9"/>
  <c r="AI896" i="9"/>
  <c r="AI895" i="9"/>
  <c r="AI894" i="9"/>
  <c r="AI893" i="9"/>
  <c r="AI892" i="9"/>
  <c r="AI891" i="9"/>
  <c r="AI890" i="9"/>
  <c r="AI889" i="9"/>
  <c r="AI888" i="9"/>
  <c r="AI887" i="9"/>
  <c r="AI886" i="9"/>
  <c r="AI885" i="9"/>
  <c r="AI884" i="9"/>
  <c r="AI883" i="9"/>
  <c r="AI882" i="9"/>
  <c r="AI881" i="9"/>
  <c r="AI880" i="9"/>
  <c r="AI879" i="9"/>
  <c r="AI878" i="9"/>
  <c r="AI877" i="9"/>
  <c r="AI876" i="9"/>
  <c r="AI783" i="9" l="1"/>
  <c r="AI799" i="9"/>
  <c r="AI803" i="9"/>
  <c r="AI804" i="9"/>
  <c r="AI807" i="9"/>
  <c r="AI814" i="9"/>
  <c r="AI816" i="9"/>
  <c r="AH875" i="9"/>
  <c r="AI875" i="9" s="1"/>
  <c r="O875" i="9"/>
  <c r="AH874" i="9"/>
  <c r="AI874" i="9" s="1"/>
  <c r="O874" i="9"/>
  <c r="AH873" i="9"/>
  <c r="AI873" i="9" s="1"/>
  <c r="O873" i="9"/>
  <c r="AH872" i="9"/>
  <c r="AI872" i="9" s="1"/>
  <c r="O872" i="9"/>
  <c r="AI871" i="9"/>
  <c r="AH871" i="9"/>
  <c r="O871" i="9"/>
  <c r="AH870" i="9"/>
  <c r="AI870" i="9" s="1"/>
  <c r="O870" i="9"/>
  <c r="AH869" i="9"/>
  <c r="AI869" i="9" s="1"/>
  <c r="O869" i="9"/>
  <c r="AH868" i="9"/>
  <c r="AI868" i="9" s="1"/>
  <c r="O868" i="9"/>
  <c r="AH867" i="9"/>
  <c r="AI867" i="9" s="1"/>
  <c r="O867" i="9"/>
  <c r="AH866" i="9"/>
  <c r="AI866" i="9" s="1"/>
  <c r="O866" i="9"/>
  <c r="AH865" i="9"/>
  <c r="AI865" i="9" s="1"/>
  <c r="O865" i="9"/>
  <c r="AH864" i="9"/>
  <c r="AI864" i="9" s="1"/>
  <c r="O864" i="9"/>
  <c r="AH863" i="9"/>
  <c r="AI863" i="9" s="1"/>
  <c r="AH862" i="9"/>
  <c r="AI862" i="9" s="1"/>
  <c r="O862" i="9"/>
  <c r="AH861" i="9"/>
  <c r="AI861" i="9" s="1"/>
  <c r="O861" i="9"/>
  <c r="AH860" i="9"/>
  <c r="AI860" i="9" s="1"/>
  <c r="O860" i="9"/>
  <c r="AH859" i="9"/>
  <c r="AI859" i="9" s="1"/>
  <c r="O859" i="9"/>
  <c r="AH858" i="9"/>
  <c r="AI858" i="9" s="1"/>
  <c r="O858" i="9"/>
  <c r="AH857" i="9"/>
  <c r="AI857" i="9" s="1"/>
  <c r="O857" i="9"/>
  <c r="AH856" i="9"/>
  <c r="AI856" i="9" s="1"/>
  <c r="O856" i="9"/>
  <c r="AH855" i="9"/>
  <c r="AI855" i="9" s="1"/>
  <c r="O855" i="9"/>
  <c r="AH854" i="9"/>
  <c r="AI854" i="9" s="1"/>
  <c r="O854" i="9"/>
  <c r="AH853" i="9"/>
  <c r="AI853" i="9" s="1"/>
  <c r="O853" i="9"/>
  <c r="AH852" i="9"/>
  <c r="AI852" i="9" s="1"/>
  <c r="O852" i="9"/>
  <c r="AH851" i="9"/>
  <c r="AI851" i="9" s="1"/>
  <c r="O851" i="9"/>
  <c r="AH850" i="9"/>
  <c r="AI850" i="9" s="1"/>
  <c r="O850" i="9"/>
  <c r="AH849" i="9"/>
  <c r="AI849" i="9" s="1"/>
  <c r="O849" i="9"/>
  <c r="AH848" i="9"/>
  <c r="AI848" i="9" s="1"/>
  <c r="O848" i="9"/>
  <c r="AH847" i="9"/>
  <c r="AI847" i="9" s="1"/>
  <c r="O847" i="9"/>
  <c r="AH846" i="9"/>
  <c r="AI846" i="9" s="1"/>
  <c r="O846" i="9"/>
  <c r="AH845" i="9"/>
  <c r="AI845" i="9" s="1"/>
  <c r="O845" i="9"/>
  <c r="AH844" i="9"/>
  <c r="AI844" i="9" s="1"/>
  <c r="O844" i="9"/>
  <c r="AH843" i="9"/>
  <c r="AI843" i="9" s="1"/>
  <c r="O843" i="9"/>
  <c r="AH842" i="9"/>
  <c r="AI842" i="9" s="1"/>
  <c r="O842" i="9"/>
  <c r="AH841" i="9"/>
  <c r="AI841" i="9" s="1"/>
  <c r="O841" i="9"/>
  <c r="AH840" i="9"/>
  <c r="AI840" i="9" s="1"/>
  <c r="O840" i="9"/>
  <c r="AH839" i="9"/>
  <c r="AI839" i="9" s="1"/>
  <c r="O839" i="9"/>
  <c r="AH838" i="9"/>
  <c r="AI838" i="9" s="1"/>
  <c r="O838" i="9"/>
  <c r="AH837" i="9"/>
  <c r="AI837" i="9" s="1"/>
  <c r="O837" i="9"/>
  <c r="AH836" i="9"/>
  <c r="AI836" i="9" s="1"/>
  <c r="O836" i="9"/>
  <c r="AH835" i="9"/>
  <c r="AI835" i="9" s="1"/>
  <c r="O835" i="9"/>
  <c r="AH834" i="9"/>
  <c r="AI834" i="9" s="1"/>
  <c r="O834" i="9"/>
  <c r="AH833" i="9"/>
  <c r="AI833" i="9" s="1"/>
  <c r="O833" i="9"/>
  <c r="AH832" i="9"/>
  <c r="AI832" i="9" s="1"/>
  <c r="O832" i="9"/>
  <c r="AM831" i="9"/>
  <c r="AH831" i="9"/>
  <c r="AI831" i="9" s="1"/>
  <c r="O831" i="9"/>
  <c r="AH830" i="9"/>
  <c r="AI830" i="9" s="1"/>
  <c r="O830" i="9"/>
  <c r="AM829" i="9"/>
  <c r="AH829" i="9"/>
  <c r="AI829" i="9" s="1"/>
  <c r="O829" i="9"/>
  <c r="AH828" i="9"/>
  <c r="AI828" i="9" s="1"/>
  <c r="O828" i="9"/>
  <c r="AH827" i="9"/>
  <c r="AI827" i="9" s="1"/>
  <c r="O827" i="9"/>
  <c r="AM826" i="9"/>
  <c r="AH826" i="9"/>
  <c r="AI826" i="9" s="1"/>
  <c r="O826" i="9"/>
  <c r="AH825" i="9"/>
  <c r="AI825" i="9" s="1"/>
  <c r="O825" i="9"/>
  <c r="AH824" i="9"/>
  <c r="AI824" i="9" s="1"/>
  <c r="O824" i="9"/>
  <c r="AH823" i="9"/>
  <c r="AI823" i="9" s="1"/>
  <c r="O823" i="9"/>
  <c r="AH822" i="9"/>
  <c r="AI822" i="9" s="1"/>
  <c r="O822" i="9"/>
  <c r="AH821" i="9"/>
  <c r="AI821" i="9" s="1"/>
  <c r="AH820" i="9"/>
  <c r="AI820" i="9" s="1"/>
  <c r="AH819" i="9"/>
  <c r="AI819" i="9" s="1"/>
  <c r="AH818" i="9"/>
  <c r="AI818" i="9" s="1"/>
  <c r="AJ817" i="9"/>
  <c r="AH817" i="9"/>
  <c r="AI817" i="9" s="1"/>
  <c r="AH815" i="9"/>
  <c r="AI815" i="9" s="1"/>
  <c r="AH813" i="9"/>
  <c r="AI813" i="9" s="1"/>
  <c r="AH812" i="9"/>
  <c r="AI812" i="9" s="1"/>
  <c r="AH811" i="9"/>
  <c r="AI811" i="9" s="1"/>
  <c r="AH810" i="9"/>
  <c r="AI810" i="9" s="1"/>
  <c r="AH809" i="9"/>
  <c r="AI809" i="9" s="1"/>
  <c r="AH808" i="9"/>
  <c r="AI808" i="9" s="1"/>
  <c r="AH806" i="9"/>
  <c r="AI806" i="9" s="1"/>
  <c r="AH805" i="9"/>
  <c r="AI805" i="9" s="1"/>
  <c r="AH802" i="9"/>
  <c r="AI802" i="9" s="1"/>
  <c r="AH801" i="9"/>
  <c r="AI801" i="9" s="1"/>
  <c r="AH800" i="9"/>
  <c r="AI800" i="9" s="1"/>
  <c r="AH798" i="9"/>
  <c r="AI798" i="9" s="1"/>
  <c r="AH797" i="9"/>
  <c r="AI797" i="9" s="1"/>
  <c r="AH796" i="9"/>
  <c r="AI796" i="9" s="1"/>
  <c r="AH795" i="9"/>
  <c r="AI795" i="9" s="1"/>
  <c r="AH794" i="9"/>
  <c r="AI794" i="9" s="1"/>
  <c r="AH793" i="9"/>
  <c r="AI793" i="9" s="1"/>
  <c r="AH792" i="9"/>
  <c r="AI792" i="9" s="1"/>
  <c r="AH791" i="9"/>
  <c r="AI791" i="9" s="1"/>
  <c r="AH790" i="9"/>
  <c r="AI790" i="9" s="1"/>
  <c r="AH789" i="9"/>
  <c r="AI789" i="9" s="1"/>
  <c r="AH788" i="9"/>
  <c r="AI788" i="9" s="1"/>
  <c r="AH787" i="9"/>
  <c r="AI787" i="9" s="1"/>
  <c r="AH786" i="9"/>
  <c r="AI786" i="9" s="1"/>
  <c r="AH785" i="9"/>
  <c r="AI785" i="9" s="1"/>
  <c r="AH784" i="9"/>
  <c r="AI784" i="9" s="1"/>
  <c r="AH782" i="9"/>
  <c r="AI782" i="9" s="1"/>
  <c r="AH781" i="9"/>
  <c r="AI781" i="9" s="1"/>
  <c r="AH780" i="9"/>
  <c r="AI780" i="9" s="1"/>
  <c r="AH779" i="9"/>
  <c r="AI779" i="9" s="1"/>
  <c r="AH778" i="9"/>
  <c r="AI778" i="9" s="1"/>
  <c r="AH777" i="9"/>
  <c r="AI777" i="9" s="1"/>
  <c r="AH776" i="9"/>
  <c r="AI776" i="9" s="1"/>
  <c r="AH775" i="9"/>
  <c r="AI775" i="9" s="1"/>
  <c r="AH774" i="9"/>
  <c r="AI774" i="9" s="1"/>
  <c r="AH773" i="9"/>
  <c r="AI773" i="9" s="1"/>
  <c r="AH772" i="9"/>
  <c r="AI772" i="9" s="1"/>
  <c r="AH771" i="9"/>
  <c r="AI771" i="9" s="1"/>
  <c r="AH770" i="9"/>
  <c r="AI770" i="9" s="1"/>
  <c r="AH769" i="9"/>
  <c r="AI769" i="9" s="1"/>
  <c r="AH768" i="9"/>
  <c r="AI768" i="9" s="1"/>
  <c r="AH767" i="9"/>
  <c r="AI767" i="9" s="1"/>
  <c r="AH766" i="9"/>
  <c r="AI766" i="9" s="1"/>
  <c r="AH543" i="9" l="1"/>
  <c r="AI543" i="9" s="1"/>
  <c r="O543" i="9"/>
  <c r="AH542" i="9"/>
  <c r="AI542" i="9" s="1"/>
  <c r="O542" i="9"/>
  <c r="AH541" i="9"/>
  <c r="AI541" i="9" s="1"/>
  <c r="O541" i="9"/>
  <c r="AH540" i="9"/>
  <c r="AI540" i="9" s="1"/>
  <c r="O540" i="9"/>
  <c r="AH539" i="9" l="1"/>
  <c r="AI539" i="9" s="1"/>
  <c r="O539" i="9"/>
  <c r="AH538" i="9"/>
  <c r="AI538" i="9" s="1"/>
  <c r="O538" i="9"/>
  <c r="AH537" i="9"/>
  <c r="AI537" i="9" s="1"/>
  <c r="O537" i="9"/>
  <c r="AH536" i="9"/>
  <c r="AI536" i="9" s="1"/>
  <c r="O536" i="9"/>
  <c r="AH535" i="9"/>
  <c r="AI535" i="9" s="1"/>
  <c r="O535" i="9"/>
  <c r="AH534" i="9"/>
  <c r="AI534" i="9" s="1"/>
  <c r="O534" i="9"/>
  <c r="AH533" i="9"/>
  <c r="AI533" i="9" s="1"/>
  <c r="O533" i="9"/>
  <c r="AH532" i="9"/>
  <c r="AI532" i="9" s="1"/>
  <c r="O532" i="9"/>
  <c r="AH531" i="9"/>
  <c r="AI531" i="9" s="1"/>
  <c r="O531" i="9"/>
  <c r="AH530" i="9"/>
  <c r="AI530" i="9" s="1"/>
  <c r="O530" i="9"/>
  <c r="AH529" i="9"/>
  <c r="AI529" i="9" s="1"/>
  <c r="O529" i="9"/>
  <c r="AH528" i="9"/>
  <c r="AI528" i="9" s="1"/>
  <c r="O528" i="9"/>
  <c r="AH527" i="9"/>
  <c r="AI527" i="9" s="1"/>
  <c r="O527" i="9"/>
  <c r="AH526" i="9"/>
  <c r="AI526" i="9" s="1"/>
  <c r="O526" i="9"/>
  <c r="AH525" i="9"/>
  <c r="AI525" i="9" s="1"/>
  <c r="O525" i="9"/>
  <c r="AH524" i="9"/>
  <c r="AI524" i="9" s="1"/>
  <c r="O524" i="9"/>
  <c r="AH523" i="9"/>
  <c r="AI523" i="9" s="1"/>
  <c r="O523" i="9"/>
  <c r="AH522" i="9"/>
  <c r="AI522" i="9" s="1"/>
  <c r="O522" i="9"/>
  <c r="AH521" i="9"/>
  <c r="AI521" i="9" s="1"/>
  <c r="O521" i="9"/>
  <c r="AH520" i="9"/>
  <c r="AI520" i="9" s="1"/>
  <c r="O520" i="9"/>
  <c r="AH519" i="9"/>
  <c r="AI519" i="9" s="1"/>
  <c r="O519" i="9"/>
  <c r="AH518" i="9"/>
  <c r="AI518" i="9" s="1"/>
  <c r="O518" i="9"/>
  <c r="AH517" i="9"/>
  <c r="AI517" i="9" s="1"/>
  <c r="O517" i="9"/>
  <c r="AH516" i="9"/>
  <c r="AI516" i="9" s="1"/>
  <c r="O516" i="9"/>
  <c r="AH515" i="9"/>
  <c r="AI515" i="9" s="1"/>
  <c r="O515" i="9"/>
  <c r="AH514" i="9"/>
  <c r="AI514" i="9" s="1"/>
  <c r="O514" i="9"/>
  <c r="AH513" i="9"/>
  <c r="AI513" i="9" s="1"/>
  <c r="O513" i="9"/>
  <c r="AH512" i="9"/>
  <c r="AI512" i="9" s="1"/>
  <c r="O512" i="9"/>
  <c r="AH511" i="9"/>
  <c r="AI511" i="9" s="1"/>
  <c r="O511" i="9"/>
  <c r="AH510" i="9"/>
  <c r="AI510" i="9" s="1"/>
  <c r="O510" i="9"/>
  <c r="AH509" i="9"/>
  <c r="AI509" i="9" s="1"/>
  <c r="O509" i="9"/>
  <c r="AH508" i="9"/>
  <c r="AI508" i="9" s="1"/>
  <c r="O508" i="9"/>
  <c r="AH507" i="9"/>
  <c r="AI507" i="9" s="1"/>
  <c r="O507" i="9"/>
  <c r="AH506" i="9"/>
  <c r="AI506" i="9" s="1"/>
  <c r="O506" i="9"/>
  <c r="AH505" i="9"/>
  <c r="AI505" i="9" s="1"/>
  <c r="O505" i="9"/>
  <c r="AH504" i="9"/>
  <c r="AI504" i="9" s="1"/>
  <c r="O504" i="9"/>
  <c r="AH503" i="9"/>
  <c r="AI503" i="9" s="1"/>
  <c r="O503" i="9"/>
  <c r="AH502" i="9"/>
  <c r="AI502" i="9" s="1"/>
  <c r="O502" i="9"/>
  <c r="AH501" i="9"/>
  <c r="AI501" i="9" s="1"/>
  <c r="O501" i="9"/>
  <c r="AH500" i="9"/>
  <c r="AI500" i="9" s="1"/>
  <c r="O500" i="9"/>
  <c r="AH499" i="9"/>
  <c r="AI499" i="9" s="1"/>
  <c r="O499" i="9"/>
  <c r="AH498" i="9"/>
  <c r="AI498" i="9" s="1"/>
  <c r="O498" i="9"/>
  <c r="AH497" i="9"/>
  <c r="AI497" i="9" s="1"/>
  <c r="O497" i="9"/>
  <c r="AH496" i="9"/>
  <c r="AI496" i="9" s="1"/>
  <c r="O496" i="9"/>
  <c r="AH495" i="9"/>
  <c r="AI495" i="9" s="1"/>
  <c r="O495" i="9"/>
  <c r="AI494" i="9"/>
  <c r="AH494" i="9"/>
  <c r="O494" i="9"/>
  <c r="AH493" i="9"/>
  <c r="AI493" i="9" s="1"/>
  <c r="O493" i="9"/>
  <c r="AH492" i="9"/>
  <c r="AI492" i="9" s="1"/>
  <c r="O492" i="9"/>
  <c r="AH491" i="9"/>
  <c r="AI491" i="9" s="1"/>
  <c r="O491" i="9"/>
  <c r="AH490" i="9"/>
  <c r="AI490" i="9" s="1"/>
  <c r="O490" i="9"/>
  <c r="AH489" i="9"/>
  <c r="AI489" i="9" s="1"/>
  <c r="O489" i="9"/>
  <c r="AH488" i="9"/>
  <c r="AI488" i="9" s="1"/>
  <c r="O488" i="9"/>
  <c r="AH487" i="9"/>
  <c r="AI487" i="9" s="1"/>
  <c r="O487" i="9"/>
  <c r="AH486" i="9"/>
  <c r="AI486" i="9" s="1"/>
  <c r="O486" i="9"/>
  <c r="AH485" i="9"/>
  <c r="AI485" i="9" s="1"/>
  <c r="O485" i="9"/>
  <c r="AH484" i="9"/>
  <c r="AI484" i="9" s="1"/>
  <c r="O484" i="9"/>
  <c r="AH483" i="9"/>
  <c r="AI483" i="9" s="1"/>
  <c r="O483" i="9"/>
  <c r="AH482" i="9"/>
  <c r="AI482" i="9" s="1"/>
  <c r="O482" i="9"/>
  <c r="AH481" i="9"/>
  <c r="AI481" i="9" s="1"/>
  <c r="O481" i="9"/>
  <c r="AH480" i="9"/>
  <c r="AI480" i="9" s="1"/>
  <c r="O480" i="9"/>
  <c r="AH479" i="9"/>
  <c r="AI479" i="9" s="1"/>
  <c r="O479" i="9"/>
  <c r="AH478" i="9"/>
  <c r="AI478" i="9" s="1"/>
  <c r="O478" i="9"/>
  <c r="AH477" i="9"/>
  <c r="AI477" i="9" s="1"/>
  <c r="O477" i="9"/>
  <c r="AH476" i="9"/>
  <c r="AI476" i="9" s="1"/>
  <c r="O476" i="9"/>
  <c r="AH475" i="9"/>
  <c r="AI475" i="9" s="1"/>
  <c r="O475" i="9"/>
  <c r="AH474" i="9"/>
  <c r="AI474" i="9" s="1"/>
  <c r="O474" i="9"/>
  <c r="AH473" i="9"/>
  <c r="AI473" i="9" s="1"/>
  <c r="O473" i="9"/>
  <c r="AH472" i="9"/>
  <c r="AI472" i="9" s="1"/>
  <c r="O472" i="9"/>
  <c r="AH471" i="9"/>
  <c r="AI471" i="9" s="1"/>
  <c r="O471" i="9"/>
  <c r="AH470" i="9"/>
  <c r="AI470" i="9" s="1"/>
  <c r="O470" i="9"/>
  <c r="AH469" i="9"/>
  <c r="AI469" i="9" s="1"/>
  <c r="O469" i="9"/>
  <c r="AH468" i="9"/>
  <c r="AI468" i="9" s="1"/>
  <c r="O468" i="9"/>
  <c r="AH467" i="9"/>
  <c r="AI467" i="9" s="1"/>
  <c r="O467" i="9"/>
  <c r="AH466" i="9"/>
  <c r="AI466" i="9" s="1"/>
  <c r="O466" i="9"/>
  <c r="AH465" i="9"/>
  <c r="AI465" i="9" s="1"/>
  <c r="O465" i="9"/>
  <c r="AH464" i="9"/>
  <c r="AI464" i="9" s="1"/>
  <c r="O464" i="9"/>
  <c r="AH463" i="9"/>
  <c r="AI463" i="9" s="1"/>
  <c r="O463" i="9"/>
  <c r="AI462" i="9"/>
  <c r="AH462" i="9"/>
  <c r="O462" i="9"/>
  <c r="AH461" i="9"/>
  <c r="AI461" i="9" s="1"/>
  <c r="O461" i="9"/>
  <c r="AH460" i="9"/>
  <c r="AI460" i="9" s="1"/>
  <c r="O460" i="9"/>
  <c r="AH459" i="9"/>
  <c r="AI459" i="9" s="1"/>
  <c r="O459" i="9"/>
  <c r="AH458" i="9"/>
  <c r="AI458" i="9" s="1"/>
  <c r="AH457" i="9"/>
  <c r="AI457" i="9" s="1"/>
  <c r="AH456" i="9"/>
  <c r="AI456" i="9" s="1"/>
  <c r="AH455" i="9"/>
  <c r="AI455" i="9" s="1"/>
  <c r="O455" i="9"/>
  <c r="AH454" i="9"/>
  <c r="AI454" i="9" s="1"/>
  <c r="AH453" i="9"/>
  <c r="AI453" i="9" s="1"/>
  <c r="AI452" i="9"/>
  <c r="AH452" i="9"/>
  <c r="AH451" i="9"/>
  <c r="AI451" i="9" s="1"/>
  <c r="AH450" i="9"/>
  <c r="AI450" i="9" s="1"/>
  <c r="AH449" i="9"/>
  <c r="AI449" i="9" s="1"/>
  <c r="AH448" i="9"/>
  <c r="AI448" i="9" s="1"/>
  <c r="AH447" i="9"/>
  <c r="AI447" i="9" s="1"/>
  <c r="AH446" i="9"/>
  <c r="AI446" i="9" s="1"/>
  <c r="O446" i="9"/>
  <c r="AH445" i="9"/>
  <c r="AI445" i="9" s="1"/>
  <c r="O445" i="9"/>
  <c r="AH444" i="9"/>
  <c r="AI444" i="9" s="1"/>
  <c r="O444" i="9"/>
  <c r="AH443" i="9"/>
  <c r="AI443" i="9" s="1"/>
  <c r="O443" i="9"/>
  <c r="AH442" i="9"/>
  <c r="AI442" i="9" s="1"/>
  <c r="O442" i="9"/>
  <c r="AH441" i="9"/>
  <c r="AI441" i="9" s="1"/>
  <c r="O441" i="9"/>
  <c r="AH440" i="9"/>
  <c r="AI440" i="9" s="1"/>
  <c r="O440" i="9"/>
  <c r="AH439" i="9"/>
  <c r="AI439" i="9" s="1"/>
  <c r="O439" i="9"/>
  <c r="AH438" i="9"/>
  <c r="AI438" i="9" s="1"/>
  <c r="O438" i="9"/>
  <c r="AJ437" i="9" l="1"/>
  <c r="AH437" i="9"/>
  <c r="AI437" i="9" s="1"/>
  <c r="O437" i="9"/>
  <c r="AH436" i="9"/>
  <c r="AI436" i="9" s="1"/>
  <c r="O436" i="9"/>
  <c r="AH435" i="9"/>
  <c r="AI435" i="9" s="1"/>
  <c r="O435" i="9"/>
  <c r="AJ434" i="9"/>
  <c r="AH434" i="9"/>
  <c r="AI434" i="9" s="1"/>
  <c r="O434" i="9"/>
  <c r="AH433" i="9"/>
  <c r="AI433" i="9" s="1"/>
  <c r="O433" i="9"/>
  <c r="AH432" i="9"/>
  <c r="AI432" i="9" s="1"/>
  <c r="O432" i="9"/>
  <c r="AH424" i="9" l="1"/>
  <c r="AI424" i="9" s="1"/>
  <c r="O424" i="9"/>
  <c r="AH431" i="9"/>
  <c r="AI431" i="9" s="1"/>
  <c r="O431" i="9"/>
  <c r="AH430" i="9"/>
  <c r="AI430" i="9" s="1"/>
  <c r="O430" i="9"/>
  <c r="AH429" i="9"/>
  <c r="AI429" i="9" s="1"/>
  <c r="O429" i="9"/>
  <c r="AH428" i="9"/>
  <c r="AI428" i="9" s="1"/>
  <c r="O428" i="9"/>
  <c r="AH427" i="9"/>
  <c r="AI427" i="9" s="1"/>
  <c r="O427" i="9"/>
  <c r="AH426" i="9"/>
  <c r="AI426" i="9" s="1"/>
  <c r="O426" i="9"/>
  <c r="AH425" i="9"/>
  <c r="AI425" i="9" s="1"/>
  <c r="O425" i="9"/>
  <c r="AH423" i="9"/>
  <c r="AI423" i="9" s="1"/>
  <c r="O423" i="9"/>
  <c r="AH422" i="9"/>
  <c r="AI422" i="9" s="1"/>
  <c r="O422" i="9"/>
  <c r="AH421" i="9"/>
  <c r="AI421" i="9" s="1"/>
  <c r="O421" i="9"/>
  <c r="AH420" i="9"/>
  <c r="AI420" i="9" s="1"/>
  <c r="O420" i="9"/>
  <c r="AH419" i="9"/>
  <c r="AI419" i="9" s="1"/>
  <c r="O419" i="9"/>
  <c r="AH418" i="9"/>
  <c r="AI418" i="9" s="1"/>
  <c r="O418" i="9"/>
  <c r="AH417" i="9"/>
  <c r="AI417" i="9" s="1"/>
  <c r="O417" i="9"/>
  <c r="AH416" i="9"/>
  <c r="AI416" i="9" s="1"/>
  <c r="O416" i="9"/>
  <c r="AH415" i="9"/>
  <c r="AI415" i="9" s="1"/>
  <c r="O415" i="9"/>
  <c r="AH414" i="9"/>
  <c r="AI414" i="9" s="1"/>
  <c r="O414" i="9"/>
  <c r="AH413" i="9"/>
  <c r="AI413" i="9" s="1"/>
  <c r="O413" i="9"/>
  <c r="AH412" i="9"/>
  <c r="AI412" i="9" s="1"/>
  <c r="O412" i="9"/>
  <c r="AH411" i="9"/>
  <c r="AI411" i="9" s="1"/>
  <c r="O411" i="9"/>
  <c r="AH410" i="9"/>
  <c r="AI410" i="9" s="1"/>
  <c r="O410" i="9"/>
  <c r="AH409" i="9"/>
  <c r="AI409" i="9" s="1"/>
  <c r="O409" i="9"/>
  <c r="AH408" i="9"/>
  <c r="AI408" i="9" s="1"/>
  <c r="O408" i="9"/>
  <c r="AH407" i="9"/>
  <c r="AI407" i="9" s="1"/>
  <c r="O407" i="9"/>
  <c r="AH406" i="9"/>
  <c r="AI406" i="9" s="1"/>
  <c r="O406" i="9"/>
  <c r="AH405" i="9"/>
  <c r="AI405" i="9" s="1"/>
  <c r="O405" i="9"/>
  <c r="AH404" i="9"/>
  <c r="AI404" i="9" s="1"/>
  <c r="O404" i="9"/>
  <c r="AH403" i="9" l="1"/>
  <c r="AI403" i="9" s="1"/>
  <c r="O403" i="9"/>
  <c r="AH402" i="9"/>
  <c r="AI402" i="9" s="1"/>
  <c r="O402" i="9"/>
  <c r="AH401" i="9"/>
  <c r="AI401" i="9" s="1"/>
  <c r="O401" i="9"/>
  <c r="AH400" i="9"/>
  <c r="AI400" i="9" s="1"/>
  <c r="O400" i="9"/>
  <c r="AH399" i="9"/>
  <c r="AI399" i="9" s="1"/>
  <c r="O399" i="9"/>
  <c r="AH398" i="9"/>
  <c r="AI398" i="9" s="1"/>
  <c r="O398" i="9"/>
  <c r="AH397" i="9"/>
  <c r="AI397" i="9" s="1"/>
  <c r="O397" i="9"/>
  <c r="AH396" i="9"/>
  <c r="AI396" i="9" s="1"/>
  <c r="O396" i="9"/>
  <c r="AH395" i="9"/>
  <c r="AI395" i="9" s="1"/>
  <c r="O395" i="9"/>
  <c r="AH394" i="9"/>
  <c r="AI394" i="9" s="1"/>
  <c r="O394" i="9"/>
  <c r="AH393" i="9"/>
  <c r="AI393" i="9" s="1"/>
  <c r="O393" i="9"/>
  <c r="AH392" i="9"/>
  <c r="AI392" i="9" s="1"/>
  <c r="O392" i="9"/>
  <c r="AH391" i="9"/>
  <c r="AI391" i="9" s="1"/>
  <c r="O391" i="9"/>
  <c r="AH390" i="9"/>
  <c r="AI390" i="9" s="1"/>
  <c r="O390" i="9"/>
  <c r="AH389" i="9"/>
  <c r="AI389" i="9" s="1"/>
  <c r="O389" i="9"/>
  <c r="AH388" i="9"/>
  <c r="AI388" i="9" s="1"/>
  <c r="O388" i="9"/>
  <c r="AH387" i="9"/>
  <c r="AI387" i="9" s="1"/>
  <c r="O387" i="9"/>
  <c r="AH386" i="9"/>
  <c r="AI386" i="9" s="1"/>
  <c r="O386" i="9"/>
  <c r="AH385" i="9"/>
  <c r="AI385" i="9" s="1"/>
  <c r="O385" i="9"/>
  <c r="AH384" i="9"/>
  <c r="AI384" i="9" s="1"/>
  <c r="O384" i="9"/>
  <c r="AH383" i="9"/>
  <c r="AI383" i="9" s="1"/>
  <c r="O383" i="9"/>
  <c r="AH382" i="9"/>
  <c r="AI382" i="9" s="1"/>
  <c r="O382" i="9"/>
  <c r="AH381" i="9"/>
  <c r="AI381" i="9" s="1"/>
  <c r="O381" i="9"/>
  <c r="AH380" i="9"/>
  <c r="AI380" i="9" s="1"/>
  <c r="O380" i="9"/>
  <c r="AH379" i="9"/>
  <c r="AI379" i="9" s="1"/>
  <c r="O379" i="9"/>
  <c r="AH378" i="9"/>
  <c r="AI378" i="9" s="1"/>
  <c r="O378" i="9"/>
  <c r="AH377" i="9"/>
  <c r="AI377" i="9" s="1"/>
  <c r="O377" i="9"/>
  <c r="AH376" i="9"/>
  <c r="AI376" i="9" s="1"/>
  <c r="O376" i="9"/>
  <c r="AH375" i="9"/>
  <c r="AI375" i="9" s="1"/>
  <c r="O375" i="9"/>
  <c r="AH374" i="9"/>
  <c r="AI374" i="9" s="1"/>
  <c r="O374" i="9"/>
  <c r="AH373" i="9"/>
  <c r="AI373" i="9" s="1"/>
  <c r="O373" i="9"/>
  <c r="AH372" i="9"/>
  <c r="AI372" i="9" s="1"/>
  <c r="O372" i="9"/>
  <c r="AH371" i="9"/>
  <c r="AI371" i="9" s="1"/>
  <c r="O371" i="9"/>
  <c r="AH370" i="9"/>
  <c r="AI370" i="9" s="1"/>
  <c r="O370" i="9"/>
  <c r="AH369" i="9"/>
  <c r="AI369" i="9" s="1"/>
  <c r="O369" i="9"/>
  <c r="AH368" i="9"/>
  <c r="AI368" i="9" s="1"/>
  <c r="O368" i="9"/>
  <c r="AH367" i="9"/>
  <c r="AI367" i="9" s="1"/>
  <c r="O367" i="9"/>
  <c r="AH366" i="9"/>
  <c r="AI366" i="9" s="1"/>
  <c r="O366" i="9"/>
  <c r="AH365" i="9"/>
  <c r="AI365" i="9" s="1"/>
  <c r="O365" i="9"/>
  <c r="AH364" i="9"/>
  <c r="AI364" i="9" s="1"/>
  <c r="O364" i="9"/>
  <c r="AH363" i="9"/>
  <c r="AI363" i="9" s="1"/>
  <c r="O363" i="9"/>
  <c r="AH362" i="9"/>
  <c r="AI362" i="9" s="1"/>
  <c r="O362" i="9"/>
  <c r="AH361" i="9"/>
  <c r="AI361" i="9" s="1"/>
  <c r="O361" i="9"/>
  <c r="AH360" i="9"/>
  <c r="AI360" i="9" s="1"/>
  <c r="O360" i="9"/>
  <c r="AH359" i="9"/>
  <c r="AI359" i="9" s="1"/>
  <c r="O359" i="9"/>
  <c r="AH358" i="9"/>
  <c r="AI358" i="9" s="1"/>
  <c r="O358" i="9"/>
  <c r="AH357" i="9"/>
  <c r="AI357" i="9" s="1"/>
  <c r="O357" i="9"/>
  <c r="AH356" i="9"/>
  <c r="AI356" i="9" s="1"/>
  <c r="O356" i="9"/>
  <c r="AH355" i="9"/>
  <c r="AI355" i="9" s="1"/>
  <c r="O355" i="9"/>
  <c r="AH354" i="9"/>
  <c r="AI354" i="9" s="1"/>
  <c r="O354" i="9"/>
  <c r="AH353" i="9"/>
  <c r="AI353" i="9" s="1"/>
  <c r="O353" i="9"/>
  <c r="AI352" i="9"/>
  <c r="AH352" i="9"/>
  <c r="O352" i="9"/>
  <c r="AH351" i="9"/>
  <c r="AI351" i="9" s="1"/>
  <c r="O351" i="9"/>
  <c r="AH350" i="9"/>
  <c r="AI350" i="9" s="1"/>
  <c r="O350" i="9"/>
  <c r="AH349" i="9"/>
  <c r="AI349" i="9" s="1"/>
  <c r="O349" i="9"/>
  <c r="AH348" i="9"/>
  <c r="AI348" i="9" s="1"/>
  <c r="O348" i="9"/>
  <c r="AH347" i="9"/>
  <c r="AI347" i="9" s="1"/>
  <c r="O347" i="9"/>
  <c r="AH346" i="9"/>
  <c r="AI346" i="9" s="1"/>
  <c r="O346" i="9"/>
  <c r="AH345" i="9"/>
  <c r="AI345" i="9" s="1"/>
  <c r="O345" i="9"/>
  <c r="AH344" i="9"/>
  <c r="AI344" i="9" s="1"/>
  <c r="O344" i="9"/>
  <c r="AH343" i="9"/>
  <c r="AI343" i="9" s="1"/>
  <c r="O343" i="9"/>
  <c r="AH342" i="9"/>
  <c r="AI342" i="9" s="1"/>
  <c r="O342" i="9"/>
  <c r="AH341" i="9"/>
  <c r="AI341" i="9" s="1"/>
  <c r="O341" i="9"/>
  <c r="AH340" i="9"/>
  <c r="AI340" i="9" s="1"/>
  <c r="O340" i="9"/>
  <c r="AH339" i="9"/>
  <c r="AI339" i="9" s="1"/>
  <c r="O339" i="9"/>
  <c r="AH338" i="9"/>
  <c r="AI338" i="9" s="1"/>
  <c r="O338" i="9"/>
  <c r="AH337" i="9"/>
  <c r="AI337" i="9" s="1"/>
  <c r="O337" i="9"/>
  <c r="AH336" i="9"/>
  <c r="AI336" i="9" s="1"/>
  <c r="O336" i="9"/>
  <c r="AH335" i="9"/>
  <c r="AI335" i="9" s="1"/>
  <c r="O335" i="9"/>
  <c r="AH334" i="9"/>
  <c r="AI334" i="9" s="1"/>
  <c r="O334" i="9"/>
  <c r="AH333" i="9"/>
  <c r="AI333" i="9" s="1"/>
  <c r="O333" i="9"/>
  <c r="AH332" i="9"/>
  <c r="AI332" i="9" s="1"/>
  <c r="O332" i="9"/>
  <c r="AH331" i="9"/>
  <c r="AI331" i="9" s="1"/>
  <c r="O331" i="9"/>
  <c r="AH330" i="9"/>
  <c r="AI330" i="9" s="1"/>
  <c r="O330" i="9"/>
  <c r="AH329" i="9"/>
  <c r="AI329" i="9" s="1"/>
  <c r="O329" i="9"/>
  <c r="AH328" i="9"/>
  <c r="AI328" i="9" s="1"/>
  <c r="O328" i="9"/>
  <c r="AH327" i="9"/>
  <c r="AI327" i="9" s="1"/>
  <c r="O327" i="9"/>
  <c r="AH326" i="9"/>
  <c r="AI326" i="9" s="1"/>
  <c r="O326" i="9"/>
  <c r="AH325" i="9"/>
  <c r="AI325" i="9" s="1"/>
  <c r="O325" i="9"/>
  <c r="AH324" i="9"/>
  <c r="AI324" i="9" s="1"/>
  <c r="O324" i="9"/>
  <c r="AH323" i="9"/>
  <c r="AI323" i="9" s="1"/>
  <c r="O323" i="9"/>
  <c r="AH322" i="9"/>
  <c r="AI322" i="9" s="1"/>
  <c r="O322" i="9"/>
  <c r="AH321" i="9"/>
  <c r="AI321" i="9" s="1"/>
  <c r="O321" i="9"/>
  <c r="AH320" i="9"/>
  <c r="AI320" i="9" s="1"/>
  <c r="O320" i="9"/>
  <c r="AH319" i="9"/>
  <c r="AI319" i="9" s="1"/>
  <c r="O319" i="9"/>
  <c r="AH318" i="9"/>
  <c r="AI318" i="9" s="1"/>
  <c r="O318" i="9"/>
  <c r="AH317" i="9"/>
  <c r="AI317" i="9" s="1"/>
  <c r="O317" i="9"/>
  <c r="AH316" i="9"/>
  <c r="AI316" i="9" s="1"/>
  <c r="O316" i="9"/>
  <c r="AH315" i="9"/>
  <c r="AI315" i="9" s="1"/>
  <c r="O315" i="9"/>
  <c r="AH314" i="9"/>
  <c r="AI314" i="9" s="1"/>
  <c r="O314" i="9"/>
  <c r="AH313" i="9"/>
  <c r="AI313" i="9" s="1"/>
  <c r="O313" i="9"/>
  <c r="AH312" i="9"/>
  <c r="AI312" i="9" s="1"/>
  <c r="O312" i="9"/>
  <c r="AH311" i="9"/>
  <c r="AI311" i="9" s="1"/>
  <c r="O311" i="9"/>
  <c r="AH310" i="9"/>
  <c r="AI310" i="9" s="1"/>
  <c r="O310" i="9"/>
  <c r="AH309" i="9"/>
  <c r="AI309" i="9" s="1"/>
  <c r="O309" i="9"/>
  <c r="AH308" i="9"/>
  <c r="AI308" i="9" s="1"/>
  <c r="O308" i="9"/>
  <c r="AH307" i="9"/>
  <c r="AI307" i="9" s="1"/>
  <c r="O307" i="9"/>
  <c r="AH306" i="9"/>
  <c r="AI306" i="9" s="1"/>
  <c r="O306" i="9"/>
  <c r="AH305" i="9"/>
  <c r="AI305" i="9" s="1"/>
  <c r="O305" i="9"/>
  <c r="AH304" i="9"/>
  <c r="AI304" i="9" s="1"/>
  <c r="O304" i="9"/>
  <c r="AH303" i="9"/>
  <c r="AI303" i="9" s="1"/>
  <c r="O303" i="9"/>
  <c r="AH302" i="9"/>
  <c r="AI302" i="9" s="1"/>
  <c r="O302" i="9"/>
  <c r="AH301" i="9"/>
  <c r="AI301" i="9" s="1"/>
  <c r="O301" i="9"/>
  <c r="AI300" i="9"/>
  <c r="AH300" i="9"/>
  <c r="O300" i="9"/>
  <c r="AH299" i="9" l="1"/>
  <c r="AI299" i="9" s="1"/>
  <c r="O299" i="9"/>
  <c r="AH298" i="9"/>
  <c r="AI298" i="9" s="1"/>
  <c r="O298" i="9"/>
  <c r="AH297" i="9"/>
  <c r="AI297" i="9" s="1"/>
  <c r="O297" i="9"/>
  <c r="AH296" i="9"/>
  <c r="AI296" i="9" s="1"/>
  <c r="O296" i="9"/>
  <c r="AH295" i="9"/>
  <c r="AI295" i="9" s="1"/>
  <c r="O295" i="9"/>
  <c r="AH294" i="9"/>
  <c r="AI294" i="9" s="1"/>
  <c r="O294" i="9"/>
  <c r="AH293" i="9"/>
  <c r="AI293" i="9" s="1"/>
  <c r="O293" i="9"/>
  <c r="AH292" i="9"/>
  <c r="AI292" i="9" s="1"/>
  <c r="O292" i="9"/>
  <c r="AH291" i="9"/>
  <c r="AI291" i="9" s="1"/>
  <c r="O291" i="9"/>
  <c r="AH290" i="9"/>
  <c r="AI290" i="9" s="1"/>
  <c r="O290" i="9"/>
  <c r="AH289" i="9"/>
  <c r="AI289" i="9" s="1"/>
  <c r="O289" i="9"/>
  <c r="AH288" i="9"/>
  <c r="AI288" i="9" s="1"/>
  <c r="O288" i="9"/>
  <c r="AH287" i="9"/>
  <c r="AI287" i="9" s="1"/>
  <c r="O287" i="9"/>
  <c r="AH286" i="9"/>
  <c r="AI286" i="9" s="1"/>
  <c r="O286" i="9"/>
  <c r="AH285" i="9"/>
  <c r="AI285" i="9" s="1"/>
  <c r="O285" i="9"/>
  <c r="AH284" i="9"/>
  <c r="AI284" i="9" s="1"/>
  <c r="O284" i="9"/>
  <c r="AH283" i="9"/>
  <c r="AI283" i="9" s="1"/>
  <c r="O283" i="9"/>
  <c r="AH282" i="9"/>
  <c r="AI282" i="9" s="1"/>
  <c r="O282" i="9"/>
  <c r="AH281" i="9"/>
  <c r="AI281" i="9" s="1"/>
  <c r="O281" i="9"/>
  <c r="AH280" i="9"/>
  <c r="AI280" i="9" s="1"/>
  <c r="O280" i="9"/>
  <c r="AH279" i="9"/>
  <c r="AI279" i="9" s="1"/>
  <c r="O279" i="9"/>
  <c r="AI278" i="9"/>
  <c r="AH278" i="9"/>
  <c r="O278" i="9"/>
  <c r="AH277" i="9"/>
  <c r="AI277" i="9" s="1"/>
  <c r="O277" i="9"/>
  <c r="AH276" i="9"/>
  <c r="AI276" i="9" s="1"/>
  <c r="O276" i="9"/>
  <c r="AH275" i="9"/>
  <c r="AI275" i="9" s="1"/>
  <c r="O275" i="9"/>
  <c r="AH274" i="9"/>
  <c r="AI274" i="9" s="1"/>
  <c r="O274" i="9"/>
  <c r="AH273" i="9"/>
  <c r="AI273" i="9" s="1"/>
  <c r="O273" i="9"/>
  <c r="AH272" i="9"/>
  <c r="AI272" i="9" s="1"/>
  <c r="O272" i="9"/>
  <c r="AH271" i="9"/>
  <c r="AI271" i="9" s="1"/>
  <c r="O271" i="9"/>
  <c r="AH270" i="9"/>
  <c r="AI270" i="9" s="1"/>
  <c r="O270" i="9"/>
  <c r="AH269" i="9"/>
  <c r="AI269" i="9" s="1"/>
  <c r="O269" i="9"/>
  <c r="AH268" i="9"/>
  <c r="AI268" i="9" s="1"/>
  <c r="O268" i="9"/>
  <c r="AH267" i="9"/>
  <c r="AI267" i="9" s="1"/>
  <c r="O267" i="9"/>
  <c r="AH266" i="9"/>
  <c r="AI266" i="9" s="1"/>
  <c r="O266" i="9"/>
  <c r="AH265" i="9"/>
  <c r="AI265" i="9" s="1"/>
  <c r="O265" i="9"/>
  <c r="AH264" i="9"/>
  <c r="AI264" i="9" s="1"/>
  <c r="O264" i="9"/>
  <c r="AH263" i="9"/>
  <c r="AI263" i="9" s="1"/>
  <c r="O263" i="9"/>
  <c r="AH262" i="9"/>
  <c r="AI262" i="9" s="1"/>
  <c r="O262" i="9"/>
  <c r="AH261" i="9"/>
  <c r="AI261" i="9" s="1"/>
  <c r="O261" i="9"/>
  <c r="AH260" i="9"/>
  <c r="AI260" i="9" s="1"/>
  <c r="O260" i="9"/>
  <c r="AH259" i="9"/>
  <c r="AI259" i="9" s="1"/>
  <c r="O259" i="9"/>
  <c r="AH258" i="9"/>
  <c r="AI258" i="9" s="1"/>
  <c r="O258" i="9"/>
  <c r="AH257" i="9"/>
  <c r="AI257" i="9" s="1"/>
  <c r="O257" i="9"/>
  <c r="AH256" i="9"/>
  <c r="AI256" i="9" s="1"/>
  <c r="O256" i="9"/>
  <c r="AH255" i="9"/>
  <c r="AI255" i="9" s="1"/>
  <c r="O255" i="9"/>
  <c r="AH254" i="9"/>
  <c r="AI254" i="9" s="1"/>
  <c r="O254" i="9"/>
  <c r="AH253" i="9"/>
  <c r="AI253" i="9" s="1"/>
  <c r="O253" i="9"/>
  <c r="AH252" i="9"/>
  <c r="AI252" i="9" s="1"/>
  <c r="O252" i="9"/>
  <c r="AH251" i="9"/>
  <c r="AI251" i="9" s="1"/>
  <c r="O251" i="9"/>
  <c r="AH250" i="9"/>
  <c r="AI250" i="9" s="1"/>
  <c r="O250" i="9"/>
  <c r="AH249" i="9"/>
  <c r="AI249" i="9" s="1"/>
  <c r="O249" i="9"/>
  <c r="AH248" i="9"/>
  <c r="AI248" i="9" s="1"/>
  <c r="O248" i="9"/>
  <c r="AH247" i="9"/>
  <c r="AI247" i="9" s="1"/>
  <c r="O247" i="9"/>
  <c r="AH246" i="9"/>
  <c r="AI246" i="9" s="1"/>
  <c r="O246" i="9"/>
  <c r="AH245" i="9"/>
  <c r="AI245" i="9" s="1"/>
  <c r="O245" i="9"/>
  <c r="AH244" i="9"/>
  <c r="AI244" i="9" s="1"/>
  <c r="O244" i="9"/>
  <c r="AH243" i="9"/>
  <c r="AI243" i="9" s="1"/>
  <c r="O243" i="9"/>
  <c r="AH242" i="9"/>
  <c r="AI242" i="9" s="1"/>
  <c r="O242" i="9"/>
  <c r="AH241" i="9"/>
  <c r="AI241" i="9" s="1"/>
  <c r="O241" i="9"/>
  <c r="AH240" i="9"/>
  <c r="AI240" i="9" s="1"/>
  <c r="O240" i="9"/>
  <c r="AH239" i="9"/>
  <c r="AI239" i="9" s="1"/>
  <c r="O239" i="9"/>
  <c r="AI238" i="9"/>
  <c r="AH238" i="9"/>
  <c r="O238" i="9"/>
  <c r="AH237" i="9" l="1"/>
  <c r="AI237" i="9" s="1"/>
  <c r="O237" i="9"/>
  <c r="AH236" i="9"/>
  <c r="AI236" i="9" s="1"/>
  <c r="O236" i="9"/>
  <c r="AH235" i="9"/>
  <c r="AI235" i="9" s="1"/>
  <c r="O235" i="9"/>
  <c r="AH234" i="9"/>
  <c r="AI234" i="9" s="1"/>
  <c r="O234" i="9"/>
  <c r="AH233" i="9"/>
  <c r="AI233" i="9" s="1"/>
  <c r="O233" i="9"/>
  <c r="AH232" i="9"/>
  <c r="AI232" i="9" s="1"/>
  <c r="O232" i="9"/>
  <c r="AH231" i="9"/>
  <c r="AI231" i="9" s="1"/>
  <c r="O231" i="9"/>
  <c r="AH230" i="9"/>
  <c r="AI230" i="9" s="1"/>
  <c r="O230" i="9"/>
  <c r="AH229" i="9"/>
  <c r="AI229" i="9" s="1"/>
  <c r="O229" i="9"/>
  <c r="AH228" i="9"/>
  <c r="AI228" i="9" s="1"/>
  <c r="O228" i="9"/>
  <c r="AH227" i="9"/>
  <c r="AI227" i="9" s="1"/>
  <c r="O227" i="9"/>
  <c r="AH226" i="9"/>
  <c r="AI226" i="9" s="1"/>
  <c r="O226" i="9"/>
  <c r="AH225" i="9"/>
  <c r="AI225" i="9" s="1"/>
  <c r="O225" i="9"/>
  <c r="AH224" i="9"/>
  <c r="AI224" i="9" s="1"/>
  <c r="O224" i="9"/>
  <c r="AH223" i="9"/>
  <c r="AI223" i="9" s="1"/>
  <c r="O223" i="9"/>
  <c r="AH222" i="9"/>
  <c r="AI222" i="9" s="1"/>
  <c r="O222" i="9"/>
  <c r="AH221" i="9"/>
  <c r="AI221" i="9" s="1"/>
  <c r="O221" i="9"/>
  <c r="AH220" i="9"/>
  <c r="AI220" i="9" s="1"/>
  <c r="O220" i="9"/>
  <c r="AH219" i="9"/>
  <c r="AI219" i="9" s="1"/>
  <c r="O219" i="9"/>
  <c r="AH218" i="9"/>
  <c r="AI218" i="9" s="1"/>
  <c r="O218" i="9"/>
  <c r="AH217" i="9"/>
  <c r="AI217" i="9" s="1"/>
  <c r="O217" i="9"/>
  <c r="AH216" i="9"/>
  <c r="AI216" i="9" s="1"/>
  <c r="O216" i="9"/>
  <c r="AH215" i="9"/>
  <c r="AI215" i="9" s="1"/>
  <c r="O215" i="9"/>
  <c r="AH214" i="9"/>
  <c r="AI214" i="9" s="1"/>
  <c r="O214" i="9"/>
  <c r="AH213" i="9"/>
  <c r="AI213" i="9" s="1"/>
  <c r="O213" i="9"/>
  <c r="AH212" i="9"/>
  <c r="AI212" i="9" s="1"/>
  <c r="O212" i="9"/>
  <c r="AH211" i="9"/>
  <c r="AI211" i="9" s="1"/>
  <c r="O211" i="9"/>
  <c r="AH210" i="9"/>
  <c r="AI210" i="9" s="1"/>
  <c r="O210" i="9"/>
  <c r="AH209" i="9"/>
  <c r="AI209" i="9" s="1"/>
  <c r="O209" i="9"/>
  <c r="AH208" i="9"/>
  <c r="AI208" i="9" s="1"/>
  <c r="O208" i="9"/>
  <c r="AH207" i="9"/>
  <c r="AI207" i="9" s="1"/>
  <c r="O207" i="9"/>
  <c r="AH206" i="9"/>
  <c r="AI206" i="9" s="1"/>
  <c r="O206" i="9"/>
  <c r="AH205" i="9"/>
  <c r="AI205" i="9" s="1"/>
  <c r="O205" i="9"/>
  <c r="AH204" i="9"/>
  <c r="AI204" i="9" s="1"/>
  <c r="O204" i="9"/>
  <c r="AH203" i="9"/>
  <c r="AI203" i="9" s="1"/>
  <c r="O203" i="9"/>
  <c r="AH202" i="9"/>
  <c r="AI202" i="9" s="1"/>
  <c r="O202" i="9"/>
  <c r="AH201" i="9"/>
  <c r="AI201" i="9" s="1"/>
  <c r="O201" i="9"/>
  <c r="AH200" i="9"/>
  <c r="AI200" i="9" s="1"/>
  <c r="O200" i="9"/>
  <c r="AH199" i="9"/>
  <c r="AI199" i="9" s="1"/>
  <c r="O199" i="9"/>
  <c r="AH198" i="9"/>
  <c r="AI198" i="9" s="1"/>
  <c r="O198" i="9"/>
  <c r="AH197" i="9"/>
  <c r="AI197" i="9" s="1"/>
  <c r="O197" i="9"/>
  <c r="AH196" i="9"/>
  <c r="AI196" i="9" s="1"/>
  <c r="O196" i="9"/>
  <c r="AH195" i="9"/>
  <c r="AI195" i="9" s="1"/>
  <c r="O195" i="9"/>
  <c r="AH194" i="9"/>
  <c r="AI194" i="9" s="1"/>
  <c r="O194" i="9"/>
  <c r="AH193" i="9"/>
  <c r="AI193" i="9" s="1"/>
  <c r="O193" i="9"/>
  <c r="AH192" i="9"/>
  <c r="AI192" i="9" s="1"/>
  <c r="O192" i="9"/>
  <c r="AH191" i="9"/>
  <c r="AI191" i="9" s="1"/>
  <c r="O191" i="9"/>
  <c r="AI190" i="9"/>
  <c r="AH190" i="9"/>
  <c r="O190" i="9"/>
  <c r="AH189" i="9"/>
  <c r="AI189" i="9" s="1"/>
  <c r="O189" i="9"/>
  <c r="AH188" i="9"/>
  <c r="AI188" i="9" s="1"/>
  <c r="O188" i="9"/>
  <c r="AH187" i="9"/>
  <c r="AI187" i="9" s="1"/>
  <c r="O187" i="9"/>
  <c r="AH186" i="9"/>
  <c r="AI186" i="9" s="1"/>
  <c r="O186" i="9"/>
  <c r="AH185" i="9"/>
  <c r="AI185" i="9" s="1"/>
  <c r="O185" i="9"/>
  <c r="AH184" i="9"/>
  <c r="AI184" i="9" s="1"/>
  <c r="O184" i="9"/>
  <c r="AH183" i="9"/>
  <c r="AI183" i="9" s="1"/>
  <c r="O183" i="9"/>
  <c r="AH182" i="9"/>
  <c r="AI182" i="9" s="1"/>
  <c r="O182" i="9"/>
  <c r="AH181" i="9"/>
  <c r="AI181" i="9" s="1"/>
  <c r="O181" i="9"/>
  <c r="AH180" i="9"/>
  <c r="AI180" i="9" s="1"/>
  <c r="O180" i="9"/>
  <c r="AH179" i="9"/>
  <c r="AI179" i="9" s="1"/>
  <c r="O179" i="9"/>
  <c r="AH178" i="9"/>
  <c r="AI178" i="9" s="1"/>
  <c r="O178" i="9"/>
  <c r="AH177" i="9"/>
  <c r="AI177" i="9" s="1"/>
  <c r="O177" i="9"/>
  <c r="AH176" i="9"/>
  <c r="AI176" i="9" s="1"/>
  <c r="O176" i="9"/>
  <c r="AH175" i="9"/>
  <c r="AI175" i="9" s="1"/>
  <c r="O175" i="9"/>
  <c r="AH174" i="9"/>
  <c r="AI174" i="9" s="1"/>
  <c r="O174" i="9"/>
  <c r="AH173" i="9"/>
  <c r="AI173" i="9" s="1"/>
  <c r="O173" i="9"/>
  <c r="AH172" i="9"/>
  <c r="AI172" i="9" s="1"/>
  <c r="O172" i="9"/>
  <c r="AH171" i="9"/>
  <c r="AI171" i="9" s="1"/>
  <c r="O171" i="9"/>
  <c r="AH170" i="9"/>
  <c r="AI170" i="9" s="1"/>
  <c r="O170" i="9"/>
  <c r="AH169" i="9"/>
  <c r="AI169" i="9" s="1"/>
  <c r="O169" i="9"/>
  <c r="AH168" i="9"/>
  <c r="AI168" i="9" s="1"/>
  <c r="O168" i="9"/>
  <c r="AH167" i="9"/>
  <c r="AI167" i="9" s="1"/>
  <c r="O167" i="9"/>
  <c r="AH166" i="9"/>
  <c r="AI166" i="9" s="1"/>
  <c r="O166" i="9"/>
  <c r="AH165" i="9"/>
  <c r="AI165" i="9" s="1"/>
  <c r="O165" i="9"/>
  <c r="AH164" i="9"/>
  <c r="AI164" i="9" s="1"/>
  <c r="O164" i="9"/>
  <c r="AH163" i="9"/>
  <c r="AI163" i="9" s="1"/>
  <c r="O163" i="9"/>
  <c r="AH162" i="9"/>
  <c r="AI162" i="9" s="1"/>
  <c r="O162" i="9"/>
  <c r="AH161" i="9"/>
  <c r="AI161" i="9" s="1"/>
  <c r="O161" i="9"/>
  <c r="AH160" i="9"/>
  <c r="AI160" i="9" s="1"/>
  <c r="O160" i="9"/>
  <c r="AH159" i="9"/>
  <c r="AI159" i="9" s="1"/>
  <c r="O159" i="9"/>
  <c r="AH158" i="9"/>
  <c r="AI158" i="9" s="1"/>
  <c r="O158" i="9"/>
  <c r="AH157" i="9"/>
  <c r="AI157" i="9" s="1"/>
  <c r="O157" i="9"/>
  <c r="AH156" i="9"/>
  <c r="AI156" i="9" s="1"/>
  <c r="O156" i="9"/>
  <c r="AH155" i="9"/>
  <c r="AI155" i="9" s="1"/>
  <c r="O155" i="9"/>
  <c r="AH154" i="9"/>
  <c r="AI154" i="9" s="1"/>
  <c r="O154" i="9"/>
  <c r="AH153" i="9"/>
  <c r="AI153" i="9" s="1"/>
  <c r="O153" i="9"/>
  <c r="AH152" i="9"/>
  <c r="AI152" i="9" s="1"/>
  <c r="O152" i="9"/>
  <c r="AH151" i="9"/>
  <c r="AI151" i="9" s="1"/>
  <c r="O151" i="9"/>
  <c r="AH150" i="9"/>
  <c r="AI150" i="9" s="1"/>
  <c r="O150" i="9"/>
  <c r="AH149" i="9"/>
  <c r="AI149" i="9" s="1"/>
  <c r="O149" i="9"/>
  <c r="AH148" i="9"/>
  <c r="AI148" i="9" s="1"/>
  <c r="O148" i="9"/>
  <c r="AH147" i="9"/>
  <c r="AI147" i="9" s="1"/>
  <c r="O147" i="9"/>
  <c r="AH146" i="9"/>
  <c r="AI146" i="9" s="1"/>
  <c r="O146" i="9"/>
  <c r="AH145" i="9"/>
  <c r="AI145" i="9" s="1"/>
  <c r="O145" i="9"/>
  <c r="AH144" i="9"/>
  <c r="AI144" i="9" s="1"/>
  <c r="O144" i="9"/>
  <c r="AH143" i="9"/>
  <c r="AI143" i="9" s="1"/>
  <c r="O143" i="9"/>
  <c r="AH142" i="9"/>
  <c r="AI142" i="9" s="1"/>
  <c r="O142" i="9"/>
  <c r="AH141" i="9"/>
  <c r="AI141" i="9" s="1"/>
  <c r="O141" i="9"/>
  <c r="AH140" i="9"/>
  <c r="AI140" i="9" s="1"/>
  <c r="O140" i="9"/>
  <c r="AH139" i="9"/>
  <c r="AI139" i="9" s="1"/>
  <c r="O139" i="9"/>
  <c r="AH138" i="9"/>
  <c r="AI138" i="9" s="1"/>
  <c r="O138" i="9"/>
  <c r="AH137" i="9"/>
  <c r="AI137" i="9" s="1"/>
  <c r="O137" i="9"/>
  <c r="AH136" i="9"/>
  <c r="AI136" i="9" s="1"/>
  <c r="O136" i="9"/>
  <c r="AH135" i="9"/>
  <c r="AI135" i="9" s="1"/>
  <c r="O135" i="9"/>
  <c r="AH134" i="9"/>
  <c r="AI134" i="9" s="1"/>
  <c r="O134" i="9"/>
  <c r="AH133" i="9"/>
  <c r="AI133" i="9" s="1"/>
  <c r="O133" i="9"/>
  <c r="AH132" i="9"/>
  <c r="AI132" i="9" s="1"/>
  <c r="O132" i="9"/>
  <c r="AH131" i="9"/>
  <c r="AI131" i="9" s="1"/>
  <c r="O131" i="9"/>
  <c r="AH130" i="9"/>
  <c r="AI130" i="9" s="1"/>
  <c r="O130" i="9"/>
  <c r="AH129" i="9"/>
  <c r="AI129" i="9" s="1"/>
  <c r="O129" i="9"/>
  <c r="AH128" i="9"/>
  <c r="AI128" i="9" s="1"/>
  <c r="O128" i="9"/>
  <c r="AH127" i="9"/>
  <c r="AI127" i="9" s="1"/>
  <c r="O127" i="9"/>
  <c r="AH126" i="9"/>
  <c r="AI126" i="9" s="1"/>
  <c r="O126" i="9"/>
  <c r="AH125" i="9"/>
  <c r="AI125" i="9" s="1"/>
  <c r="O125" i="9"/>
  <c r="AH124" i="9"/>
  <c r="AI124" i="9" s="1"/>
  <c r="O124" i="9"/>
  <c r="AH123" i="9"/>
  <c r="AI123" i="9" s="1"/>
  <c r="O123" i="9"/>
  <c r="AH122" i="9"/>
  <c r="AI122" i="9" s="1"/>
  <c r="O122" i="9"/>
  <c r="AH121" i="9"/>
  <c r="AI121" i="9" s="1"/>
  <c r="O121" i="9"/>
  <c r="AH120" i="9"/>
  <c r="AI120" i="9" s="1"/>
  <c r="O120" i="9"/>
  <c r="AH119" i="9"/>
  <c r="AI119" i="9" s="1"/>
  <c r="O119" i="9"/>
  <c r="AH118" i="9"/>
  <c r="AI118" i="9" s="1"/>
  <c r="O118" i="9"/>
  <c r="AH117" i="9"/>
  <c r="AI117" i="9" s="1"/>
  <c r="O117" i="9"/>
  <c r="AH116" i="9"/>
  <c r="AI116" i="9" s="1"/>
  <c r="O116" i="9"/>
  <c r="AH115" i="9"/>
  <c r="AI115" i="9" s="1"/>
  <c r="O115" i="9"/>
  <c r="AH114" i="9"/>
  <c r="AI114" i="9" s="1"/>
  <c r="O114" i="9"/>
  <c r="AH113" i="9"/>
  <c r="AI113" i="9" s="1"/>
  <c r="O113" i="9"/>
  <c r="AH112" i="9"/>
  <c r="AI112" i="9" s="1"/>
  <c r="O112" i="9"/>
  <c r="AH111" i="9"/>
  <c r="AI111" i="9" s="1"/>
  <c r="O111" i="9"/>
  <c r="AH110" i="9"/>
  <c r="AI110" i="9" s="1"/>
  <c r="O110" i="9"/>
  <c r="AH109" i="9"/>
  <c r="AI109" i="9" s="1"/>
  <c r="O109" i="9"/>
  <c r="AH108" i="9"/>
  <c r="AI108" i="9" s="1"/>
  <c r="O108" i="9"/>
  <c r="C3" i="14" l="1"/>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C335" i="14"/>
  <c r="C336" i="14"/>
  <c r="C337" i="14"/>
  <c r="C338" i="14"/>
  <c r="C339" i="14"/>
  <c r="C340" i="14"/>
  <c r="C341" i="14"/>
  <c r="C342" i="14"/>
  <c r="C343" i="14"/>
  <c r="C344" i="14"/>
  <c r="C345" i="14"/>
  <c r="C346" i="14"/>
  <c r="C347" i="14"/>
  <c r="C348" i="14"/>
  <c r="C349" i="14"/>
  <c r="C350" i="14"/>
  <c r="AH10" i="9" l="1"/>
  <c r="AI10" i="9" s="1"/>
  <c r="AH11" i="9"/>
  <c r="AI11" i="9" s="1"/>
  <c r="AH12" i="9"/>
  <c r="AI12" i="9" s="1"/>
  <c r="AH13" i="9"/>
  <c r="AI13" i="9" s="1"/>
  <c r="AH14" i="9"/>
  <c r="AI14" i="9" s="1"/>
  <c r="AH15" i="9"/>
  <c r="AI15" i="9" s="1"/>
  <c r="AH16" i="9"/>
  <c r="AI16" i="9" s="1"/>
  <c r="AH17" i="9"/>
  <c r="AI17" i="9" s="1"/>
  <c r="AH18" i="9"/>
  <c r="AI18" i="9" s="1"/>
  <c r="AH19" i="9"/>
  <c r="AI19" i="9" s="1"/>
  <c r="AH20" i="9"/>
  <c r="AI20" i="9" s="1"/>
  <c r="AH21" i="9"/>
  <c r="AI21" i="9" s="1"/>
  <c r="AH22" i="9"/>
  <c r="AI22" i="9" s="1"/>
  <c r="AH23" i="9"/>
  <c r="AI23" i="9" s="1"/>
  <c r="AH24" i="9"/>
  <c r="AI24" i="9" s="1"/>
  <c r="AH25" i="9"/>
  <c r="AI25" i="9" s="1"/>
  <c r="AH26" i="9"/>
  <c r="AI26" i="9" s="1"/>
  <c r="AH27" i="9"/>
  <c r="AI27" i="9" s="1"/>
  <c r="AH28" i="9"/>
  <c r="AI28" i="9" s="1"/>
  <c r="AH29" i="9"/>
  <c r="AI29" i="9" s="1"/>
  <c r="AH30" i="9"/>
  <c r="AI30" i="9" s="1"/>
  <c r="AH31" i="9"/>
  <c r="AI31" i="9" s="1"/>
  <c r="AH32" i="9"/>
  <c r="AI32" i="9" s="1"/>
  <c r="AH33" i="9"/>
  <c r="AI33" i="9" s="1"/>
  <c r="AH34" i="9"/>
  <c r="AI34" i="9" s="1"/>
  <c r="AH35" i="9"/>
  <c r="AI35" i="9" s="1"/>
  <c r="AH36" i="9"/>
  <c r="AI36" i="9" s="1"/>
  <c r="AH37" i="9"/>
  <c r="AI37" i="9" s="1"/>
  <c r="AH38" i="9"/>
  <c r="AI38" i="9" s="1"/>
  <c r="AH39" i="9"/>
  <c r="AI39" i="9" s="1"/>
  <c r="AH40" i="9"/>
  <c r="AI40" i="9" s="1"/>
  <c r="AH41" i="9"/>
  <c r="AI41" i="9" s="1"/>
  <c r="AH42" i="9"/>
  <c r="AI42" i="9" s="1"/>
  <c r="AH43" i="9"/>
  <c r="AI43" i="9" s="1"/>
  <c r="AH44" i="9"/>
  <c r="AI44" i="9" s="1"/>
  <c r="AH45" i="9"/>
  <c r="AI45" i="9" s="1"/>
  <c r="AH46" i="9"/>
  <c r="AI46" i="9" s="1"/>
  <c r="AH47" i="9"/>
  <c r="AI47" i="9" s="1"/>
  <c r="AH48" i="9"/>
  <c r="AI48" i="9" s="1"/>
  <c r="AH49" i="9"/>
  <c r="AI49" i="9" s="1"/>
  <c r="AH50" i="9"/>
  <c r="AI50" i="9" s="1"/>
  <c r="AH51" i="9"/>
  <c r="AI51" i="9" s="1"/>
  <c r="AH52" i="9"/>
  <c r="AI52" i="9" s="1"/>
  <c r="AH53" i="9"/>
  <c r="AI53" i="9" s="1"/>
  <c r="AH54" i="9"/>
  <c r="AI54" i="9" s="1"/>
  <c r="AH55" i="9"/>
  <c r="AI55" i="9" s="1"/>
  <c r="AH56" i="9"/>
  <c r="AI56" i="9" s="1"/>
  <c r="AH57" i="9"/>
  <c r="AI57" i="9" s="1"/>
  <c r="AH58" i="9"/>
  <c r="AI58" i="9" s="1"/>
  <c r="AH59" i="9"/>
  <c r="AI59" i="9" s="1"/>
  <c r="AH60" i="9"/>
  <c r="AI60" i="9" s="1"/>
  <c r="AH61" i="9"/>
  <c r="AI61" i="9" s="1"/>
  <c r="AH62" i="9"/>
  <c r="AI62" i="9" s="1"/>
  <c r="AH63" i="9"/>
  <c r="AI63" i="9" s="1"/>
  <c r="AH64" i="9"/>
  <c r="AI64" i="9" s="1"/>
  <c r="AH65" i="9"/>
  <c r="AI65" i="9" s="1"/>
  <c r="AH66" i="9"/>
  <c r="AI66" i="9" s="1"/>
  <c r="AH67" i="9"/>
  <c r="AI67" i="9" s="1"/>
  <c r="AH68" i="9"/>
  <c r="AI68" i="9" s="1"/>
  <c r="AH69" i="9"/>
  <c r="AI69" i="9" s="1"/>
  <c r="AH70" i="9"/>
  <c r="AI70" i="9" s="1"/>
  <c r="AH71" i="9"/>
  <c r="AI71" i="9" s="1"/>
  <c r="AH72" i="9"/>
  <c r="AI72" i="9" s="1"/>
  <c r="AH73" i="9"/>
  <c r="AI73" i="9" s="1"/>
  <c r="AH74" i="9"/>
  <c r="AI74" i="9" s="1"/>
  <c r="AH75" i="9"/>
  <c r="AI75" i="9" s="1"/>
  <c r="AH76" i="9"/>
  <c r="AI76" i="9" s="1"/>
  <c r="AH77" i="9"/>
  <c r="AI77" i="9" s="1"/>
  <c r="AH78" i="9"/>
  <c r="AI78" i="9" s="1"/>
  <c r="AH79" i="9"/>
  <c r="AI79" i="9" s="1"/>
  <c r="AH80" i="9"/>
  <c r="AI80" i="9" s="1"/>
  <c r="AH81" i="9"/>
  <c r="AI81" i="9" s="1"/>
  <c r="AH82" i="9"/>
  <c r="AI82" i="9" s="1"/>
  <c r="AH83" i="9"/>
  <c r="AI83" i="9" s="1"/>
  <c r="AH84" i="9"/>
  <c r="AI84" i="9" s="1"/>
  <c r="AH85" i="9"/>
  <c r="AI85" i="9" s="1"/>
  <c r="AH86" i="9"/>
  <c r="AI86" i="9" s="1"/>
  <c r="AH87" i="9"/>
  <c r="AI87" i="9" s="1"/>
  <c r="AH88" i="9"/>
  <c r="AI88" i="9" s="1"/>
  <c r="AH89" i="9"/>
  <c r="AI89" i="9" s="1"/>
  <c r="AH90" i="9"/>
  <c r="AI90" i="9" s="1"/>
  <c r="AH91" i="9"/>
  <c r="AI91" i="9" s="1"/>
  <c r="AH92" i="9"/>
  <c r="AI92" i="9" s="1"/>
  <c r="AH93" i="9"/>
  <c r="AI93" i="9" s="1"/>
  <c r="AH94" i="9"/>
  <c r="AI94" i="9" s="1"/>
  <c r="AH95" i="9"/>
  <c r="AI95" i="9" s="1"/>
  <c r="AH96" i="9"/>
  <c r="AI96" i="9" s="1"/>
  <c r="AH97" i="9"/>
  <c r="AI97" i="9" s="1"/>
  <c r="AH98" i="9"/>
  <c r="AI98" i="9" s="1"/>
  <c r="AH99" i="9"/>
  <c r="AI99" i="9" s="1"/>
  <c r="AH100" i="9"/>
  <c r="AI100" i="9" s="1"/>
  <c r="AH101" i="9"/>
  <c r="AI101" i="9" s="1"/>
  <c r="AH102" i="9"/>
  <c r="AI102" i="9" s="1"/>
  <c r="AH103" i="9"/>
  <c r="AI103" i="9" s="1"/>
  <c r="AH104" i="9"/>
  <c r="AI104" i="9" s="1"/>
  <c r="AH105" i="9"/>
  <c r="AI105" i="9" s="1"/>
  <c r="AH106" i="9"/>
  <c r="AI106" i="9" s="1"/>
  <c r="AH107" i="9"/>
  <c r="AI107" i="9" s="1"/>
  <c r="R10" i="4" l="1"/>
  <c r="R15" i="4"/>
  <c r="R19" i="4"/>
  <c r="R23" i="4"/>
  <c r="R24" i="4"/>
  <c r="R28" i="4"/>
  <c r="R29" i="4"/>
  <c r="R33" i="4"/>
  <c r="R34" i="4"/>
  <c r="R43" i="4"/>
  <c r="R47" i="4"/>
  <c r="R50" i="4"/>
  <c r="R53" i="4"/>
  <c r="R54" i="4"/>
  <c r="R62" i="4"/>
  <c r="R72" i="4"/>
  <c r="R76" i="4"/>
  <c r="R80" i="4"/>
  <c r="R82" i="4"/>
  <c r="R85" i="4"/>
  <c r="R89" i="4"/>
  <c r="R90" i="4"/>
  <c r="R99" i="4"/>
  <c r="R100" i="4"/>
  <c r="R103" i="4"/>
  <c r="R109" i="4"/>
  <c r="R110" i="4"/>
  <c r="R113" i="4"/>
  <c r="R116" i="4"/>
  <c r="R122" i="4"/>
  <c r="R123" i="4"/>
  <c r="R129" i="4"/>
  <c r="R130" i="4"/>
  <c r="R135" i="4"/>
  <c r="R138" i="4"/>
  <c r="R143" i="4"/>
  <c r="R149" i="4"/>
  <c r="R150" i="4"/>
  <c r="R153" i="4"/>
  <c r="R154" i="4"/>
  <c r="R157" i="4"/>
  <c r="R159" i="4"/>
  <c r="R161" i="4"/>
  <c r="R166" i="4"/>
  <c r="R170" i="4"/>
  <c r="R174" i="4"/>
  <c r="R176" i="4"/>
  <c r="R178" i="4"/>
  <c r="R180" i="4"/>
  <c r="R186" i="4"/>
  <c r="R187" i="4"/>
  <c r="R188" i="4"/>
  <c r="R192" i="4"/>
  <c r="R195" i="4"/>
  <c r="R204" i="4"/>
  <c r="R205" i="4"/>
  <c r="R224" i="4"/>
  <c r="R232" i="4"/>
  <c r="R238" i="4"/>
  <c r="R242" i="4"/>
  <c r="R243" i="4"/>
  <c r="R247" i="4"/>
  <c r="R251" i="4"/>
  <c r="R254" i="4"/>
  <c r="R255" i="4"/>
  <c r="R258" i="4"/>
  <c r="R265" i="4"/>
  <c r="R271" i="4"/>
  <c r="R278" i="4"/>
  <c r="R279" i="4"/>
  <c r="R280" i="4"/>
  <c r="R286" i="4"/>
  <c r="R288" i="4"/>
  <c r="R293" i="4"/>
  <c r="R294" i="4"/>
  <c r="R296" i="4"/>
  <c r="R300" i="4"/>
  <c r="R307" i="4"/>
  <c r="R309" i="4"/>
  <c r="R310" i="4"/>
  <c r="R317" i="4"/>
  <c r="R321" i="4"/>
  <c r="R326" i="4"/>
  <c r="R327" i="4"/>
  <c r="R330" i="4"/>
  <c r="R337" i="4"/>
  <c r="R344" i="4"/>
  <c r="R348" i="4"/>
  <c r="R352" i="4"/>
  <c r="R353" i="4"/>
  <c r="R361" i="4"/>
  <c r="R369" i="4"/>
  <c r="R375" i="4"/>
  <c r="R380" i="4"/>
  <c r="R381" i="4"/>
  <c r="R387" i="4"/>
  <c r="R390" i="4"/>
  <c r="R396" i="4"/>
  <c r="R399" i="4"/>
  <c r="R400" i="4"/>
  <c r="R401" i="4"/>
  <c r="R406" i="4"/>
  <c r="R412" i="4"/>
  <c r="R413" i="4"/>
  <c r="R418" i="4"/>
  <c r="R422" i="4"/>
  <c r="R423" i="4"/>
  <c r="R430" i="4"/>
  <c r="R431" i="4"/>
  <c r="R442" i="4"/>
  <c r="R445" i="4"/>
  <c r="R446" i="4"/>
  <c r="R449" i="4"/>
  <c r="R452" i="4"/>
  <c r="R455" i="4"/>
  <c r="R458" i="4"/>
  <c r="R459" i="4"/>
  <c r="AH9" i="9" l="1"/>
  <c r="AI9" i="9" s="1"/>
  <c r="O107" i="9" l="1"/>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C39" i="3" l="1"/>
  <c r="C65" i="3"/>
  <c r="C191" i="3"/>
  <c r="C192" i="3"/>
  <c r="C201" i="3"/>
  <c r="C203" i="3"/>
  <c r="C206" i="3"/>
  <c r="C220" i="3"/>
  <c r="C231" i="3"/>
  <c r="C234" i="3"/>
  <c r="C236" i="3"/>
  <c r="C240" i="3"/>
  <c r="D349" i="10" l="1"/>
  <c r="D348" i="10"/>
  <c r="D347" i="10"/>
  <c r="D346" i="10"/>
  <c r="D345" i="10"/>
  <c r="D344" i="10"/>
  <c r="D343" i="10"/>
  <c r="D342" i="10"/>
  <c r="D341" i="10"/>
  <c r="D340" i="10"/>
  <c r="D339" i="10"/>
  <c r="D338" i="10"/>
  <c r="D337" i="10"/>
  <c r="D336" i="10"/>
  <c r="D335" i="10"/>
  <c r="D334" i="10"/>
  <c r="D333"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3" i="10"/>
  <c r="D302" i="10"/>
  <c r="D301" i="10"/>
  <c r="D300" i="10"/>
  <c r="D299" i="10"/>
  <c r="D298" i="10"/>
  <c r="D297" i="10"/>
  <c r="D296" i="10"/>
  <c r="D295" i="10"/>
  <c r="D294" i="10"/>
  <c r="D293" i="10"/>
  <c r="D292" i="10"/>
  <c r="D291" i="10"/>
  <c r="D290"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58" i="10"/>
  <c r="D257" i="10"/>
  <c r="D256" i="10"/>
  <c r="D255" i="10"/>
  <c r="D254" i="10"/>
  <c r="D253" i="10"/>
  <c r="D252" i="10"/>
  <c r="D251" i="10"/>
  <c r="D250" i="10"/>
  <c r="D249" i="10"/>
  <c r="D248" i="10"/>
  <c r="D247"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16" i="10"/>
  <c r="D215" i="10"/>
  <c r="D214" i="10"/>
  <c r="D213" i="10"/>
  <c r="D212" i="10"/>
  <c r="D211" i="10"/>
  <c r="D210" i="10"/>
  <c r="D209" i="10"/>
  <c r="D208" i="10"/>
  <c r="D207" i="10"/>
  <c r="D206" i="10"/>
  <c r="D205" i="10"/>
  <c r="D204"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 r="C3" i="3" l="1"/>
  <c r="C7" i="3"/>
  <c r="C11" i="3"/>
  <c r="C15" i="3"/>
  <c r="C19" i="3"/>
  <c r="C23" i="3"/>
  <c r="C27" i="3"/>
  <c r="C31" i="3"/>
  <c r="C35" i="3"/>
  <c r="C43" i="3"/>
  <c r="C47" i="3"/>
  <c r="C51" i="3"/>
  <c r="C55" i="3"/>
  <c r="C59" i="3"/>
  <c r="C63" i="3"/>
  <c r="C67" i="3"/>
  <c r="C71" i="3"/>
  <c r="C75" i="3"/>
  <c r="C79" i="3"/>
  <c r="C83" i="3"/>
  <c r="C87" i="3"/>
  <c r="C91" i="3"/>
  <c r="C95" i="3"/>
  <c r="C99" i="3"/>
  <c r="C103" i="3"/>
  <c r="C107" i="3"/>
  <c r="C111" i="3"/>
  <c r="C115" i="3"/>
  <c r="C119" i="3"/>
  <c r="C123" i="3"/>
  <c r="C127" i="3"/>
  <c r="C131" i="3"/>
  <c r="C135" i="3"/>
  <c r="C139" i="3"/>
  <c r="C143" i="3"/>
  <c r="C147" i="3"/>
  <c r="C151" i="3"/>
  <c r="C155" i="3"/>
  <c r="C159" i="3"/>
  <c r="C163" i="3"/>
  <c r="C167" i="3"/>
  <c r="C171" i="3"/>
  <c r="C175" i="3"/>
  <c r="C179" i="3"/>
  <c r="C183" i="3"/>
  <c r="C187" i="3"/>
  <c r="C195" i="3"/>
  <c r="C199" i="3"/>
  <c r="C207" i="3"/>
  <c r="C211" i="3"/>
  <c r="C215" i="3"/>
  <c r="C219" i="3"/>
  <c r="C223" i="3"/>
  <c r="C227" i="3"/>
  <c r="C235" i="3"/>
  <c r="C239" i="3"/>
  <c r="C243" i="3"/>
  <c r="C247" i="3"/>
  <c r="C251" i="3"/>
  <c r="C255" i="3"/>
  <c r="C259" i="3"/>
  <c r="C263" i="3"/>
  <c r="C267" i="3"/>
  <c r="C271" i="3"/>
  <c r="C275" i="3"/>
  <c r="C279" i="3"/>
  <c r="C283" i="3"/>
  <c r="C287" i="3"/>
  <c r="C291" i="3"/>
  <c r="C295" i="3"/>
  <c r="C299" i="3"/>
  <c r="C303" i="3"/>
  <c r="C307" i="3"/>
  <c r="C311" i="3"/>
  <c r="C315" i="3"/>
  <c r="C319" i="3"/>
  <c r="C323" i="3"/>
  <c r="C327" i="3"/>
  <c r="C331" i="3"/>
  <c r="C335" i="3"/>
  <c r="C339" i="3"/>
  <c r="C343" i="3"/>
  <c r="C347" i="3"/>
  <c r="C4" i="3"/>
  <c r="C8" i="3"/>
  <c r="C12" i="3"/>
  <c r="C16" i="3"/>
  <c r="C20" i="3"/>
  <c r="C24" i="3"/>
  <c r="C28" i="3"/>
  <c r="C32" i="3"/>
  <c r="C36" i="3"/>
  <c r="C40" i="3"/>
  <c r="C44" i="3"/>
  <c r="C48" i="3"/>
  <c r="C52" i="3"/>
  <c r="C56" i="3"/>
  <c r="C60" i="3"/>
  <c r="C64" i="3"/>
  <c r="C68" i="3"/>
  <c r="C72" i="3"/>
  <c r="C76" i="3"/>
  <c r="C80" i="3"/>
  <c r="C84" i="3"/>
  <c r="C88" i="3"/>
  <c r="C92" i="3"/>
  <c r="C96" i="3"/>
  <c r="C100" i="3"/>
  <c r="C104" i="3"/>
  <c r="C108" i="3"/>
  <c r="C112" i="3"/>
  <c r="C116" i="3"/>
  <c r="C120" i="3"/>
  <c r="C124" i="3"/>
  <c r="C128" i="3"/>
  <c r="C132" i="3"/>
  <c r="C136" i="3"/>
  <c r="C140" i="3"/>
  <c r="C144" i="3"/>
  <c r="C148" i="3"/>
  <c r="C152" i="3"/>
  <c r="C156" i="3"/>
  <c r="C160" i="3"/>
  <c r="C164" i="3"/>
  <c r="C168" i="3"/>
  <c r="C172" i="3"/>
  <c r="C176" i="3"/>
  <c r="C180" i="3"/>
  <c r="C184" i="3"/>
  <c r="C188" i="3"/>
  <c r="C196" i="3"/>
  <c r="C200" i="3"/>
  <c r="C204" i="3"/>
  <c r="C208" i="3"/>
  <c r="C212" i="3"/>
  <c r="C216" i="3"/>
  <c r="C224" i="3"/>
  <c r="C228" i="3"/>
  <c r="C232" i="3"/>
  <c r="C244" i="3"/>
  <c r="C248" i="3"/>
  <c r="C252" i="3"/>
  <c r="C256" i="3"/>
  <c r="C260" i="3"/>
  <c r="C264" i="3"/>
  <c r="C268" i="3"/>
  <c r="C272" i="3"/>
  <c r="C276" i="3"/>
  <c r="C284" i="3"/>
  <c r="C288" i="3"/>
  <c r="C292" i="3"/>
  <c r="C296" i="3"/>
  <c r="C300" i="3"/>
  <c r="C304" i="3"/>
  <c r="C308" i="3"/>
  <c r="C312" i="3"/>
  <c r="C316" i="3"/>
  <c r="C320" i="3"/>
  <c r="C324" i="3"/>
  <c r="C328" i="3"/>
  <c r="C332" i="3"/>
  <c r="C336" i="3"/>
  <c r="C5" i="3"/>
  <c r="C9" i="3"/>
  <c r="C13" i="3"/>
  <c r="C17" i="3"/>
  <c r="C21" i="3"/>
  <c r="C25" i="3"/>
  <c r="C29" i="3"/>
  <c r="C33" i="3"/>
  <c r="C37" i="3"/>
  <c r="C45" i="3"/>
  <c r="C49" i="3"/>
  <c r="C53" i="3"/>
  <c r="C57" i="3"/>
  <c r="C61" i="3"/>
  <c r="C69" i="3"/>
  <c r="C73" i="3"/>
  <c r="C77" i="3"/>
  <c r="C81" i="3"/>
  <c r="C85" i="3"/>
  <c r="C89" i="3"/>
  <c r="C93" i="3"/>
  <c r="C97" i="3"/>
  <c r="C101" i="3"/>
  <c r="C105" i="3"/>
  <c r="C109" i="3"/>
  <c r="C113" i="3"/>
  <c r="C117" i="3"/>
  <c r="C121" i="3"/>
  <c r="C125" i="3"/>
  <c r="C129" i="3"/>
  <c r="C133" i="3"/>
  <c r="C137" i="3"/>
  <c r="C141" i="3"/>
  <c r="C145" i="3"/>
  <c r="C149" i="3"/>
  <c r="C153" i="3"/>
  <c r="C157" i="3"/>
  <c r="C161" i="3"/>
  <c r="C165" i="3"/>
  <c r="C169" i="3"/>
  <c r="C173" i="3"/>
  <c r="C177" i="3"/>
  <c r="C181" i="3"/>
  <c r="C185" i="3"/>
  <c r="C189" i="3"/>
  <c r="C193" i="3"/>
  <c r="C197" i="3"/>
  <c r="C205" i="3"/>
  <c r="C209" i="3"/>
  <c r="C213" i="3"/>
  <c r="C217" i="3"/>
  <c r="C221" i="3"/>
  <c r="C225" i="3"/>
  <c r="C229" i="3"/>
  <c r="C233" i="3"/>
  <c r="C237" i="3"/>
  <c r="C241" i="3"/>
  <c r="C245" i="3"/>
  <c r="C249" i="3"/>
  <c r="C253" i="3"/>
  <c r="C257" i="3"/>
  <c r="C261" i="3"/>
  <c r="C265" i="3"/>
  <c r="C269" i="3"/>
  <c r="C273" i="3"/>
  <c r="C277" i="3"/>
  <c r="C281" i="3"/>
  <c r="C285" i="3"/>
  <c r="C289" i="3"/>
  <c r="C293" i="3"/>
  <c r="C297" i="3"/>
  <c r="C301" i="3"/>
  <c r="C305" i="3"/>
  <c r="C309" i="3"/>
  <c r="C313" i="3"/>
  <c r="C317" i="3"/>
  <c r="C321" i="3"/>
  <c r="C325" i="3"/>
  <c r="C329" i="3"/>
  <c r="C333" i="3"/>
  <c r="C337" i="3"/>
  <c r="C341" i="3"/>
  <c r="C345" i="3"/>
  <c r="C349" i="3"/>
  <c r="C6" i="3"/>
  <c r="C22" i="3"/>
  <c r="C38" i="3"/>
  <c r="C50" i="3"/>
  <c r="C78" i="3"/>
  <c r="C94" i="3"/>
  <c r="C110" i="3"/>
  <c r="C126" i="3"/>
  <c r="C142" i="3"/>
  <c r="C158" i="3"/>
  <c r="C174" i="3"/>
  <c r="C190" i="3"/>
  <c r="C198" i="3"/>
  <c r="C254" i="3"/>
  <c r="C270" i="3"/>
  <c r="C286" i="3"/>
  <c r="C302" i="3"/>
  <c r="C318" i="3"/>
  <c r="C334" i="3"/>
  <c r="C344" i="3"/>
  <c r="C10" i="3"/>
  <c r="C26" i="3"/>
  <c r="C54" i="3"/>
  <c r="C66" i="3"/>
  <c r="C82" i="3"/>
  <c r="C98" i="3"/>
  <c r="C114" i="3"/>
  <c r="C130" i="3"/>
  <c r="C146" i="3"/>
  <c r="C162" i="3"/>
  <c r="C178" i="3"/>
  <c r="C210" i="3"/>
  <c r="C222" i="3"/>
  <c r="C242" i="3"/>
  <c r="C258" i="3"/>
  <c r="C274" i="3"/>
  <c r="C290" i="3"/>
  <c r="C306" i="3"/>
  <c r="C322" i="3"/>
  <c r="C338" i="3"/>
  <c r="C346" i="3"/>
  <c r="C74" i="3"/>
  <c r="C14" i="3"/>
  <c r="C30" i="3"/>
  <c r="C58" i="3"/>
  <c r="C70" i="3"/>
  <c r="C86" i="3"/>
  <c r="C102" i="3"/>
  <c r="C118" i="3"/>
  <c r="C134" i="3"/>
  <c r="C150" i="3"/>
  <c r="C166" i="3"/>
  <c r="C182" i="3"/>
  <c r="C202" i="3"/>
  <c r="C214" i="3"/>
  <c r="C226" i="3"/>
  <c r="C246" i="3"/>
  <c r="C262" i="3"/>
  <c r="C278" i="3"/>
  <c r="C294" i="3"/>
  <c r="C310" i="3"/>
  <c r="C326" i="3"/>
  <c r="C340" i="3"/>
  <c r="C348" i="3"/>
  <c r="C18" i="3"/>
  <c r="C34" i="3"/>
  <c r="C46" i="3"/>
  <c r="C62" i="3"/>
  <c r="C90" i="3"/>
  <c r="C106" i="3"/>
  <c r="C154" i="3"/>
  <c r="C298" i="3"/>
  <c r="C138" i="3"/>
  <c r="C230" i="3"/>
  <c r="C238" i="3"/>
  <c r="C342" i="3"/>
  <c r="C170" i="3"/>
  <c r="C194" i="3"/>
  <c r="C218" i="3"/>
  <c r="C250" i="3"/>
  <c r="C314" i="3"/>
  <c r="C122" i="3"/>
  <c r="C186" i="3"/>
  <c r="C266" i="3"/>
  <c r="C330" i="3"/>
  <c r="C2" i="3"/>
  <c r="D3" i="6" l="1"/>
  <c r="E3" i="6" s="1"/>
  <c r="D19" i="6"/>
  <c r="E19" i="6" s="1"/>
  <c r="D35" i="6"/>
  <c r="E35" i="6" s="1"/>
  <c r="D51" i="6"/>
  <c r="E51" i="6" s="1"/>
  <c r="D67" i="6"/>
  <c r="E67" i="6" s="1"/>
  <c r="D83" i="6"/>
  <c r="E83" i="6" s="1"/>
  <c r="D99" i="6"/>
  <c r="E99" i="6" s="1"/>
  <c r="D115" i="6"/>
  <c r="E115" i="6" s="1"/>
  <c r="D131" i="6"/>
  <c r="E131" i="6" s="1"/>
  <c r="D147" i="6"/>
  <c r="E147" i="6" s="1"/>
  <c r="D163" i="6"/>
  <c r="E163" i="6" s="1"/>
  <c r="D179" i="6"/>
  <c r="E179" i="6" s="1"/>
  <c r="D195" i="6"/>
  <c r="E195" i="6" s="1"/>
  <c r="D211" i="6"/>
  <c r="E211" i="6" s="1"/>
  <c r="D227" i="6"/>
  <c r="E227" i="6" s="1"/>
  <c r="D243" i="6"/>
  <c r="E243" i="6" s="1"/>
  <c r="D12" i="6"/>
  <c r="E12" i="6" s="1"/>
  <c r="D28" i="6"/>
  <c r="E28" i="6" s="1"/>
  <c r="D44" i="6"/>
  <c r="E44" i="6" s="1"/>
  <c r="D60" i="6"/>
  <c r="E60" i="6" s="1"/>
  <c r="D76" i="6"/>
  <c r="E76" i="6" s="1"/>
  <c r="D92" i="6"/>
  <c r="E92" i="6" s="1"/>
  <c r="D108" i="6"/>
  <c r="E108" i="6" s="1"/>
  <c r="D124" i="6"/>
  <c r="E124" i="6" s="1"/>
  <c r="D140" i="6"/>
  <c r="E140" i="6" s="1"/>
  <c r="D156" i="6"/>
  <c r="E156" i="6" s="1"/>
  <c r="D172" i="6"/>
  <c r="E172" i="6" s="1"/>
  <c r="D188" i="6"/>
  <c r="E188" i="6" s="1"/>
  <c r="D204" i="6"/>
  <c r="E204" i="6" s="1"/>
  <c r="D220" i="6"/>
  <c r="D236" i="6"/>
  <c r="D252" i="6"/>
  <c r="E252" i="6" s="1"/>
  <c r="D268" i="6"/>
  <c r="E268" i="6" s="1"/>
  <c r="D284" i="6"/>
  <c r="E284" i="6" s="1"/>
  <c r="D300" i="6"/>
  <c r="E300" i="6" s="1"/>
  <c r="D316" i="6"/>
  <c r="E316" i="6" s="1"/>
  <c r="D9" i="6"/>
  <c r="E9" i="6" s="1"/>
  <c r="D25" i="6"/>
  <c r="E25" i="6" s="1"/>
  <c r="D41" i="6"/>
  <c r="E41" i="6" s="1"/>
  <c r="D57" i="6"/>
  <c r="E57" i="6" s="1"/>
  <c r="D73" i="6"/>
  <c r="E73" i="6" s="1"/>
  <c r="D89" i="6"/>
  <c r="E89" i="6" s="1"/>
  <c r="D105" i="6"/>
  <c r="E105" i="6" s="1"/>
  <c r="D121" i="6"/>
  <c r="E121" i="6" s="1"/>
  <c r="D137" i="6"/>
  <c r="E137" i="6" s="1"/>
  <c r="D153" i="6"/>
  <c r="E153" i="6" s="1"/>
  <c r="D169" i="6"/>
  <c r="E169" i="6" s="1"/>
  <c r="D185" i="6"/>
  <c r="E185" i="6" s="1"/>
  <c r="D201" i="6"/>
  <c r="D217" i="6"/>
  <c r="E217" i="6" s="1"/>
  <c r="D233" i="6"/>
  <c r="E233" i="6" s="1"/>
  <c r="D249" i="6"/>
  <c r="E249" i="6" s="1"/>
  <c r="D265" i="6"/>
  <c r="E265" i="6" s="1"/>
  <c r="D281" i="6"/>
  <c r="E281" i="6" s="1"/>
  <c r="D14" i="6"/>
  <c r="E14" i="6" s="1"/>
  <c r="D30" i="6"/>
  <c r="E30" i="6" s="1"/>
  <c r="D46" i="6"/>
  <c r="E46" i="6" s="1"/>
  <c r="D62" i="6"/>
  <c r="E62" i="6" s="1"/>
  <c r="D78" i="6"/>
  <c r="E78" i="6" s="1"/>
  <c r="D94" i="6"/>
  <c r="E94" i="6" s="1"/>
  <c r="D110" i="6"/>
  <c r="E110" i="6" s="1"/>
  <c r="D126" i="6"/>
  <c r="E126" i="6" s="1"/>
  <c r="D142" i="6"/>
  <c r="E142" i="6" s="1"/>
  <c r="D158" i="6"/>
  <c r="E158" i="6" s="1"/>
  <c r="D174" i="6"/>
  <c r="E174" i="6" s="1"/>
  <c r="D190" i="6"/>
  <c r="E190" i="6" s="1"/>
  <c r="D206" i="6"/>
  <c r="D222" i="6"/>
  <c r="E222" i="6" s="1"/>
  <c r="D238" i="6"/>
  <c r="E238" i="6" s="1"/>
  <c r="D254" i="6"/>
  <c r="E254" i="6" s="1"/>
  <c r="D270" i="6"/>
  <c r="E270" i="6" s="1"/>
  <c r="D286" i="6"/>
  <c r="E286" i="6" s="1"/>
  <c r="D7" i="6"/>
  <c r="E7" i="6" s="1"/>
  <c r="D23" i="6"/>
  <c r="E23" i="6" s="1"/>
  <c r="D39" i="6"/>
  <c r="D55" i="6"/>
  <c r="E55" i="6" s="1"/>
  <c r="D71" i="6"/>
  <c r="E71" i="6" s="1"/>
  <c r="D87" i="6"/>
  <c r="E87" i="6" s="1"/>
  <c r="D103" i="6"/>
  <c r="E103" i="6" s="1"/>
  <c r="D119" i="6"/>
  <c r="E119" i="6" s="1"/>
  <c r="D135" i="6"/>
  <c r="E135" i="6" s="1"/>
  <c r="D151" i="6"/>
  <c r="E151" i="6" s="1"/>
  <c r="D167" i="6"/>
  <c r="E167" i="6" s="1"/>
  <c r="D183" i="6"/>
  <c r="E183" i="6" s="1"/>
  <c r="D199" i="6"/>
  <c r="E199" i="6" s="1"/>
  <c r="D215" i="6"/>
  <c r="E215" i="6" s="1"/>
  <c r="D231" i="6"/>
  <c r="D247" i="6"/>
  <c r="E247" i="6" s="1"/>
  <c r="D16" i="6"/>
  <c r="E16" i="6" s="1"/>
  <c r="D32" i="6"/>
  <c r="E32" i="6" s="1"/>
  <c r="D48" i="6"/>
  <c r="E48" i="6" s="1"/>
  <c r="D64" i="6"/>
  <c r="E64" i="6" s="1"/>
  <c r="D80" i="6"/>
  <c r="E80" i="6" s="1"/>
  <c r="D96" i="6"/>
  <c r="E96" i="6" s="1"/>
  <c r="D112" i="6"/>
  <c r="E112" i="6" s="1"/>
  <c r="D128" i="6"/>
  <c r="E128" i="6" s="1"/>
  <c r="D144" i="6"/>
  <c r="E144" i="6" s="1"/>
  <c r="D160" i="6"/>
  <c r="E160" i="6" s="1"/>
  <c r="D176" i="6"/>
  <c r="E176" i="6" s="1"/>
  <c r="D192" i="6"/>
  <c r="D208" i="6"/>
  <c r="E208" i="6" s="1"/>
  <c r="D224" i="6"/>
  <c r="E224" i="6" s="1"/>
  <c r="D240" i="6"/>
  <c r="D256" i="6"/>
  <c r="E256" i="6" s="1"/>
  <c r="D272" i="6"/>
  <c r="E272" i="6" s="1"/>
  <c r="D288" i="6"/>
  <c r="E288" i="6" s="1"/>
  <c r="D304" i="6"/>
  <c r="E304" i="6" s="1"/>
  <c r="D320" i="6"/>
  <c r="E320" i="6" s="1"/>
  <c r="D13" i="6"/>
  <c r="E13" i="6" s="1"/>
  <c r="D29" i="6"/>
  <c r="E29" i="6" s="1"/>
  <c r="D45" i="6"/>
  <c r="E45" i="6" s="1"/>
  <c r="D61" i="6"/>
  <c r="E61" i="6" s="1"/>
  <c r="D77" i="6"/>
  <c r="E77" i="6" s="1"/>
  <c r="D93" i="6"/>
  <c r="E93" i="6" s="1"/>
  <c r="D109" i="6"/>
  <c r="E109" i="6" s="1"/>
  <c r="D125" i="6"/>
  <c r="E125" i="6" s="1"/>
  <c r="D141" i="6"/>
  <c r="E141" i="6" s="1"/>
  <c r="D157" i="6"/>
  <c r="E157" i="6" s="1"/>
  <c r="D173" i="6"/>
  <c r="E173" i="6" s="1"/>
  <c r="D189" i="6"/>
  <c r="E189" i="6" s="1"/>
  <c r="D205" i="6"/>
  <c r="E205" i="6" s="1"/>
  <c r="D221" i="6"/>
  <c r="E221" i="6" s="1"/>
  <c r="D237" i="6"/>
  <c r="E237" i="6" s="1"/>
  <c r="D253" i="6"/>
  <c r="E253" i="6" s="1"/>
  <c r="D269" i="6"/>
  <c r="E269" i="6" s="1"/>
  <c r="D285" i="6"/>
  <c r="E285" i="6" s="1"/>
  <c r="D18" i="6"/>
  <c r="E18" i="6" s="1"/>
  <c r="D34" i="6"/>
  <c r="E34" i="6" s="1"/>
  <c r="D50" i="6"/>
  <c r="E50" i="6" s="1"/>
  <c r="D66" i="6"/>
  <c r="E66" i="6" s="1"/>
  <c r="D82" i="6"/>
  <c r="E82" i="6" s="1"/>
  <c r="D98" i="6"/>
  <c r="E98" i="6" s="1"/>
  <c r="D114" i="6"/>
  <c r="E114" i="6" s="1"/>
  <c r="D130" i="6"/>
  <c r="E130" i="6" s="1"/>
  <c r="D146" i="6"/>
  <c r="E146" i="6" s="1"/>
  <c r="D162" i="6"/>
  <c r="E162" i="6" s="1"/>
  <c r="D178" i="6"/>
  <c r="E178" i="6" s="1"/>
  <c r="D194" i="6"/>
  <c r="E194" i="6" s="1"/>
  <c r="D210" i="6"/>
  <c r="E210" i="6" s="1"/>
  <c r="D226" i="6"/>
  <c r="E226" i="6" s="1"/>
  <c r="D242" i="6"/>
  <c r="E242" i="6" s="1"/>
  <c r="D258" i="6"/>
  <c r="E258" i="6" s="1"/>
  <c r="D274" i="6"/>
  <c r="E274" i="6" s="1"/>
  <c r="D290" i="6"/>
  <c r="E290" i="6" s="1"/>
  <c r="D306" i="6"/>
  <c r="E306" i="6" s="1"/>
  <c r="D322" i="6"/>
  <c r="E322" i="6" s="1"/>
  <c r="D338" i="6"/>
  <c r="E338" i="6" s="1"/>
  <c r="D283" i="6"/>
  <c r="E283" i="6" s="1"/>
  <c r="D317" i="6"/>
  <c r="E317" i="6" s="1"/>
  <c r="D341" i="6"/>
  <c r="E341" i="6" s="1"/>
  <c r="D305" i="6"/>
  <c r="E305" i="6" s="1"/>
  <c r="D348" i="6"/>
  <c r="E348" i="6" s="1"/>
  <c r="D315" i="6"/>
  <c r="E315" i="6" s="1"/>
  <c r="D271" i="6"/>
  <c r="E271" i="6" s="1"/>
  <c r="D311" i="6"/>
  <c r="E311" i="6" s="1"/>
  <c r="D337" i="6"/>
  <c r="E337" i="6" s="1"/>
  <c r="D313" i="6"/>
  <c r="E313" i="6" s="1"/>
  <c r="D11" i="6"/>
  <c r="E11" i="6" s="1"/>
  <c r="D27" i="6"/>
  <c r="E27" i="6" s="1"/>
  <c r="D43" i="6"/>
  <c r="E43" i="6" s="1"/>
  <c r="D59" i="6"/>
  <c r="E59" i="6" s="1"/>
  <c r="D75" i="6"/>
  <c r="E75" i="6" s="1"/>
  <c r="D91" i="6"/>
  <c r="E91" i="6" s="1"/>
  <c r="D107" i="6"/>
  <c r="E107" i="6" s="1"/>
  <c r="D123" i="6"/>
  <c r="E123" i="6" s="1"/>
  <c r="D139" i="6"/>
  <c r="E139" i="6" s="1"/>
  <c r="D155" i="6"/>
  <c r="E155" i="6" s="1"/>
  <c r="D171" i="6"/>
  <c r="E171" i="6" s="1"/>
  <c r="D187" i="6"/>
  <c r="E187" i="6" s="1"/>
  <c r="D203" i="6"/>
  <c r="D219" i="6"/>
  <c r="E219" i="6" s="1"/>
  <c r="D235" i="6"/>
  <c r="E235" i="6" s="1"/>
  <c r="D4" i="6"/>
  <c r="E4" i="6" s="1"/>
  <c r="D20" i="6"/>
  <c r="E20" i="6" s="1"/>
  <c r="D36" i="6"/>
  <c r="E36" i="6" s="1"/>
  <c r="D52" i="6"/>
  <c r="E52" i="6" s="1"/>
  <c r="D68" i="6"/>
  <c r="E68" i="6" s="1"/>
  <c r="D84" i="6"/>
  <c r="E84" i="6" s="1"/>
  <c r="D100" i="6"/>
  <c r="E100" i="6" s="1"/>
  <c r="D116" i="6"/>
  <c r="E116" i="6" s="1"/>
  <c r="D132" i="6"/>
  <c r="E132" i="6" s="1"/>
  <c r="D148" i="6"/>
  <c r="E148" i="6" s="1"/>
  <c r="D164" i="6"/>
  <c r="E164" i="6" s="1"/>
  <c r="D180" i="6"/>
  <c r="E180" i="6" s="1"/>
  <c r="D196" i="6"/>
  <c r="E196" i="6" s="1"/>
  <c r="D212" i="6"/>
  <c r="E212" i="6" s="1"/>
  <c r="D228" i="6"/>
  <c r="E228" i="6" s="1"/>
  <c r="D244" i="6"/>
  <c r="E244" i="6" s="1"/>
  <c r="D260" i="6"/>
  <c r="E260" i="6" s="1"/>
  <c r="D276" i="6"/>
  <c r="E276" i="6" s="1"/>
  <c r="D292" i="6"/>
  <c r="E292" i="6" s="1"/>
  <c r="D308" i="6"/>
  <c r="E308" i="6" s="1"/>
  <c r="D324" i="6"/>
  <c r="E324" i="6" s="1"/>
  <c r="D17" i="6"/>
  <c r="E17" i="6" s="1"/>
  <c r="D33" i="6"/>
  <c r="E33" i="6" s="1"/>
  <c r="D49" i="6"/>
  <c r="E49" i="6" s="1"/>
  <c r="D65" i="6"/>
  <c r="D81" i="6"/>
  <c r="E81" i="6" s="1"/>
  <c r="D97" i="6"/>
  <c r="E97" i="6" s="1"/>
  <c r="D113" i="6"/>
  <c r="E113" i="6" s="1"/>
  <c r="D129" i="6"/>
  <c r="E129" i="6" s="1"/>
  <c r="D145" i="6"/>
  <c r="E145" i="6" s="1"/>
  <c r="D161" i="6"/>
  <c r="E161" i="6" s="1"/>
  <c r="D177" i="6"/>
  <c r="E177" i="6" s="1"/>
  <c r="D193" i="6"/>
  <c r="E193" i="6" s="1"/>
  <c r="D209" i="6"/>
  <c r="E209" i="6" s="1"/>
  <c r="D225" i="6"/>
  <c r="E225" i="6" s="1"/>
  <c r="D241" i="6"/>
  <c r="E241" i="6" s="1"/>
  <c r="D257" i="6"/>
  <c r="E257" i="6" s="1"/>
  <c r="D273" i="6"/>
  <c r="E273" i="6" s="1"/>
  <c r="D6" i="6"/>
  <c r="E6" i="6" s="1"/>
  <c r="D22" i="6"/>
  <c r="E22" i="6" s="1"/>
  <c r="D38" i="6"/>
  <c r="E38" i="6" s="1"/>
  <c r="D54" i="6"/>
  <c r="E54" i="6" s="1"/>
  <c r="D70" i="6"/>
  <c r="E70" i="6" s="1"/>
  <c r="D86" i="6"/>
  <c r="E86" i="6" s="1"/>
  <c r="D102" i="6"/>
  <c r="E102" i="6" s="1"/>
  <c r="D118" i="6"/>
  <c r="E118" i="6" s="1"/>
  <c r="D134" i="6"/>
  <c r="E134" i="6" s="1"/>
  <c r="D150" i="6"/>
  <c r="E150" i="6" s="1"/>
  <c r="D166" i="6"/>
  <c r="E166" i="6" s="1"/>
  <c r="D182" i="6"/>
  <c r="E182" i="6" s="1"/>
  <c r="D198" i="6"/>
  <c r="E198" i="6" s="1"/>
  <c r="D214" i="6"/>
  <c r="E214" i="6" s="1"/>
  <c r="D230" i="6"/>
  <c r="E230" i="6" s="1"/>
  <c r="D246" i="6"/>
  <c r="E246" i="6" s="1"/>
  <c r="D262" i="6"/>
  <c r="E262" i="6" s="1"/>
  <c r="D278" i="6"/>
  <c r="E278" i="6" s="1"/>
  <c r="D294" i="6"/>
  <c r="E294" i="6" s="1"/>
  <c r="D310" i="6"/>
  <c r="E310" i="6" s="1"/>
  <c r="D326" i="6"/>
  <c r="E326" i="6" s="1"/>
  <c r="D342" i="6"/>
  <c r="E342" i="6" s="1"/>
  <c r="D293" i="6"/>
  <c r="E293" i="6" s="1"/>
  <c r="D325" i="6"/>
  <c r="E325" i="6" s="1"/>
  <c r="D346" i="6"/>
  <c r="E346" i="6" s="1"/>
  <c r="D321" i="6"/>
  <c r="E321" i="6" s="1"/>
  <c r="D279" i="6"/>
  <c r="E279" i="6" s="1"/>
  <c r="D335" i="6"/>
  <c r="E335" i="6" s="1"/>
  <c r="D287" i="6"/>
  <c r="E287" i="6" s="1"/>
  <c r="D319" i="6"/>
  <c r="E319" i="6" s="1"/>
  <c r="D343" i="6"/>
  <c r="E343" i="6" s="1"/>
  <c r="D328" i="6"/>
  <c r="E328" i="6" s="1"/>
  <c r="D15" i="6"/>
  <c r="E15" i="6" s="1"/>
  <c r="D31" i="6"/>
  <c r="E31" i="6" s="1"/>
  <c r="D47" i="6"/>
  <c r="E47" i="6" s="1"/>
  <c r="D63" i="6"/>
  <c r="E63" i="6" s="1"/>
  <c r="D79" i="6"/>
  <c r="E79" i="6" s="1"/>
  <c r="D95" i="6"/>
  <c r="E95" i="6" s="1"/>
  <c r="D111" i="6"/>
  <c r="E111" i="6" s="1"/>
  <c r="D127" i="6"/>
  <c r="E127" i="6" s="1"/>
  <c r="D143" i="6"/>
  <c r="E143" i="6" s="1"/>
  <c r="D159" i="6"/>
  <c r="E159" i="6" s="1"/>
  <c r="D175" i="6"/>
  <c r="E175" i="6" s="1"/>
  <c r="D191" i="6"/>
  <c r="D207" i="6"/>
  <c r="E207" i="6" s="1"/>
  <c r="D223" i="6"/>
  <c r="E223" i="6" s="1"/>
  <c r="D239" i="6"/>
  <c r="E239" i="6" s="1"/>
  <c r="D8" i="6"/>
  <c r="E8" i="6" s="1"/>
  <c r="D24" i="6"/>
  <c r="E24" i="6" s="1"/>
  <c r="D40" i="6"/>
  <c r="E40" i="6" s="1"/>
  <c r="D56" i="6"/>
  <c r="E56" i="6" s="1"/>
  <c r="D72" i="6"/>
  <c r="E72" i="6" s="1"/>
  <c r="D88" i="6"/>
  <c r="E88" i="6" s="1"/>
  <c r="D104" i="6"/>
  <c r="E104" i="6" s="1"/>
  <c r="D120" i="6"/>
  <c r="E120" i="6" s="1"/>
  <c r="D136" i="6"/>
  <c r="E136" i="6" s="1"/>
  <c r="D152" i="6"/>
  <c r="E152" i="6" s="1"/>
  <c r="D168" i="6"/>
  <c r="E168" i="6" s="1"/>
  <c r="D184" i="6"/>
  <c r="E184" i="6" s="1"/>
  <c r="D200" i="6"/>
  <c r="E200" i="6" s="1"/>
  <c r="D216" i="6"/>
  <c r="E216" i="6" s="1"/>
  <c r="D232" i="6"/>
  <c r="E232" i="6" s="1"/>
  <c r="D248" i="6"/>
  <c r="E248" i="6" s="1"/>
  <c r="D264" i="6"/>
  <c r="E264" i="6" s="1"/>
  <c r="D280" i="6"/>
  <c r="E280" i="6" s="1"/>
  <c r="D296" i="6"/>
  <c r="E296" i="6" s="1"/>
  <c r="D312" i="6"/>
  <c r="E312" i="6" s="1"/>
  <c r="D5" i="6"/>
  <c r="E5" i="6" s="1"/>
  <c r="D21" i="6"/>
  <c r="E21" i="6" s="1"/>
  <c r="D37" i="6"/>
  <c r="E37" i="6" s="1"/>
  <c r="D53" i="6"/>
  <c r="E53" i="6" s="1"/>
  <c r="D69" i="6"/>
  <c r="E69" i="6" s="1"/>
  <c r="D85" i="6"/>
  <c r="E85" i="6" s="1"/>
  <c r="D101" i="6"/>
  <c r="E101" i="6" s="1"/>
  <c r="D117" i="6"/>
  <c r="E117" i="6" s="1"/>
  <c r="D133" i="6"/>
  <c r="E133" i="6" s="1"/>
  <c r="D149" i="6"/>
  <c r="E149" i="6" s="1"/>
  <c r="D165" i="6"/>
  <c r="E165" i="6" s="1"/>
  <c r="D181" i="6"/>
  <c r="E181" i="6" s="1"/>
  <c r="D197" i="6"/>
  <c r="E197" i="6" s="1"/>
  <c r="D213" i="6"/>
  <c r="E213" i="6" s="1"/>
  <c r="D229" i="6"/>
  <c r="E229" i="6" s="1"/>
  <c r="D245" i="6"/>
  <c r="E245" i="6" s="1"/>
  <c r="D261" i="6"/>
  <c r="E261" i="6" s="1"/>
  <c r="D42" i="6"/>
  <c r="E42" i="6" s="1"/>
  <c r="D106" i="6"/>
  <c r="E106" i="6" s="1"/>
  <c r="D170" i="6"/>
  <c r="E170" i="6" s="1"/>
  <c r="D234" i="6"/>
  <c r="D298" i="6"/>
  <c r="E298" i="6" s="1"/>
  <c r="D330" i="6"/>
  <c r="E330" i="6" s="1"/>
  <c r="D301" i="6"/>
  <c r="E301" i="6" s="1"/>
  <c r="D289" i="6"/>
  <c r="E289" i="6" s="1"/>
  <c r="D299" i="6"/>
  <c r="E299" i="6" s="1"/>
  <c r="D295" i="6"/>
  <c r="E295" i="6" s="1"/>
  <c r="D347" i="6"/>
  <c r="E347" i="6" s="1"/>
  <c r="D349" i="6"/>
  <c r="E349" i="6" s="1"/>
  <c r="D323" i="6"/>
  <c r="E323" i="6" s="1"/>
  <c r="D277" i="6"/>
  <c r="E277" i="6" s="1"/>
  <c r="D58" i="6"/>
  <c r="E58" i="6" s="1"/>
  <c r="D122" i="6"/>
  <c r="E122" i="6" s="1"/>
  <c r="D186" i="6"/>
  <c r="E186" i="6" s="1"/>
  <c r="D250" i="6"/>
  <c r="E250" i="6" s="1"/>
  <c r="D302" i="6"/>
  <c r="E302" i="6" s="1"/>
  <c r="D334" i="6"/>
  <c r="E334" i="6" s="1"/>
  <c r="D309" i="6"/>
  <c r="E309" i="6" s="1"/>
  <c r="D297" i="6"/>
  <c r="E297" i="6" s="1"/>
  <c r="D307" i="6"/>
  <c r="E307" i="6" s="1"/>
  <c r="D10" i="6"/>
  <c r="E10" i="6" s="1"/>
  <c r="D74" i="6"/>
  <c r="E74" i="6" s="1"/>
  <c r="D138" i="6"/>
  <c r="E138" i="6" s="1"/>
  <c r="D202" i="6"/>
  <c r="E202" i="6" s="1"/>
  <c r="D266" i="6"/>
  <c r="E266" i="6" s="1"/>
  <c r="D314" i="6"/>
  <c r="E314" i="6" s="1"/>
  <c r="D251" i="6"/>
  <c r="E251" i="6" s="1"/>
  <c r="D331" i="6"/>
  <c r="E331" i="6" s="1"/>
  <c r="D333" i="6"/>
  <c r="E333" i="6" s="1"/>
  <c r="D345" i="6"/>
  <c r="E345" i="6" s="1"/>
  <c r="D327" i="6"/>
  <c r="E327" i="6" s="1"/>
  <c r="D339" i="6"/>
  <c r="E339" i="6" s="1"/>
  <c r="D329" i="6"/>
  <c r="D303" i="6"/>
  <c r="E303" i="6" s="1"/>
  <c r="D259" i="6"/>
  <c r="E259" i="6" s="1"/>
  <c r="D26" i="6"/>
  <c r="E26" i="6" s="1"/>
  <c r="D90" i="6"/>
  <c r="E90" i="6" s="1"/>
  <c r="D154" i="6"/>
  <c r="E154" i="6" s="1"/>
  <c r="D218" i="6"/>
  <c r="E218" i="6" s="1"/>
  <c r="D282" i="6"/>
  <c r="E282" i="6" s="1"/>
  <c r="D318" i="6"/>
  <c r="E318" i="6" s="1"/>
  <c r="D267" i="6"/>
  <c r="E267" i="6" s="1"/>
  <c r="D336" i="6"/>
  <c r="E336" i="6" s="1"/>
  <c r="D344" i="6"/>
  <c r="E344" i="6" s="1"/>
  <c r="D255" i="6"/>
  <c r="E255" i="6" s="1"/>
  <c r="D332" i="6"/>
  <c r="E332" i="6" s="1"/>
  <c r="D263" i="6"/>
  <c r="E263" i="6" s="1"/>
  <c r="D340" i="6"/>
  <c r="E340" i="6" s="1"/>
  <c r="D291" i="6"/>
  <c r="E291" i="6" s="1"/>
  <c r="D275" i="6"/>
  <c r="E275" i="6" s="1"/>
  <c r="C42" i="3"/>
  <c r="C282" i="3"/>
  <c r="C280" i="3"/>
  <c r="R287" i="4" l="1"/>
  <c r="E213" i="14" s="1"/>
  <c r="R228" i="4"/>
  <c r="E169" i="14" s="1"/>
  <c r="R240" i="4"/>
  <c r="E179" i="14" s="1"/>
  <c r="R249" i="4"/>
  <c r="E185" i="14" s="1"/>
  <c r="R235" i="4"/>
  <c r="E175" i="14" s="1"/>
  <c r="R343" i="4"/>
  <c r="E255" i="14" s="1"/>
  <c r="R277" i="4"/>
  <c r="E207" i="14" s="1"/>
  <c r="R227" i="4"/>
  <c r="E168" i="14" s="1"/>
  <c r="R305" i="4"/>
  <c r="E226" i="14" s="1"/>
  <c r="R237" i="4"/>
  <c r="E177" i="14" s="1"/>
  <c r="R365" i="4"/>
  <c r="E272" i="14" s="1"/>
  <c r="R297" i="4"/>
  <c r="E219" i="14" s="1"/>
  <c r="R213" i="4"/>
  <c r="E155" i="14" s="1"/>
  <c r="R384" i="4"/>
  <c r="E287" i="14" s="1"/>
  <c r="R456" i="4"/>
  <c r="E339" i="14" s="1"/>
  <c r="R189" i="4"/>
  <c r="E135" i="14" s="1"/>
  <c r="R382" i="4"/>
  <c r="E285" i="14" s="1"/>
  <c r="R244" i="4"/>
  <c r="E181" i="14" s="1"/>
  <c r="R191" i="4"/>
  <c r="E137" i="14" s="1"/>
  <c r="R219" i="4"/>
  <c r="E161" i="14" s="1"/>
  <c r="R45" i="4"/>
  <c r="E33" i="14" s="1"/>
  <c r="R314" i="4"/>
  <c r="E232" i="14" s="1"/>
  <c r="R468" i="4"/>
  <c r="E349" i="14" s="1"/>
  <c r="R165" i="4"/>
  <c r="E120" i="14" s="1"/>
  <c r="R101" i="4"/>
  <c r="E75" i="14" s="1"/>
  <c r="R190" i="4"/>
  <c r="E136" i="14" s="1"/>
  <c r="R312" i="4"/>
  <c r="E230" i="14" s="1"/>
  <c r="R438" i="4"/>
  <c r="E327" i="14" s="1"/>
  <c r="R44" i="4"/>
  <c r="E32" i="14" s="1"/>
  <c r="R25" i="4"/>
  <c r="E18" i="14" s="1"/>
  <c r="R368" i="4"/>
  <c r="E275" i="14" s="1"/>
  <c r="R462" i="4"/>
  <c r="E343" i="14" s="1"/>
  <c r="R183" i="4"/>
  <c r="E132" i="14" s="1"/>
  <c r="R106" i="4"/>
  <c r="E79" i="14" s="1"/>
  <c r="R206" i="4"/>
  <c r="E148" i="14" s="1"/>
  <c r="R217" i="4"/>
  <c r="E159" i="14" s="1"/>
  <c r="R241" i="4"/>
  <c r="E180" i="14" s="1"/>
  <c r="R246" i="4"/>
  <c r="E183" i="14" s="1"/>
  <c r="R357" i="4"/>
  <c r="E265" i="14" s="1"/>
  <c r="R407" i="4"/>
  <c r="E303" i="14" s="1"/>
  <c r="R177" i="4"/>
  <c r="E128" i="14" s="1"/>
  <c r="R120" i="4"/>
  <c r="E89" i="14" s="1"/>
  <c r="R320" i="4"/>
  <c r="E237" i="14" s="1"/>
  <c r="R443" i="4"/>
  <c r="E331" i="14" s="1"/>
  <c r="R42" i="4"/>
  <c r="E31" i="14" s="1"/>
  <c r="R97" i="4"/>
  <c r="E73" i="14" s="1"/>
  <c r="R259" i="4"/>
  <c r="E191" i="14" s="1"/>
  <c r="R393" i="4"/>
  <c r="E294" i="14" s="1"/>
  <c r="R419" i="4"/>
  <c r="E312" i="14" s="1"/>
  <c r="R40" i="4"/>
  <c r="E29" i="14" s="1"/>
  <c r="R96" i="4"/>
  <c r="E72" i="14" s="1"/>
  <c r="R324" i="4"/>
  <c r="E240" i="14" s="1"/>
  <c r="R440" i="4"/>
  <c r="E329" i="14" s="1"/>
  <c r="R51" i="4"/>
  <c r="E37" i="14" s="1"/>
  <c r="R32" i="4"/>
  <c r="E23" i="14" s="1"/>
  <c r="R233" i="4"/>
  <c r="E173" i="14" s="1"/>
  <c r="R225" i="4"/>
  <c r="E166" i="14" s="1"/>
  <c r="R252" i="4"/>
  <c r="E187" i="14" s="1"/>
  <c r="R197" i="4"/>
  <c r="E141" i="14" s="1"/>
  <c r="R371" i="4"/>
  <c r="E277" i="14" s="1"/>
  <c r="R469" i="4"/>
  <c r="E350" i="14" s="1"/>
  <c r="R173" i="4"/>
  <c r="E126" i="14" s="1"/>
  <c r="R104" i="4"/>
  <c r="E77" i="14" s="1"/>
  <c r="R385" i="4"/>
  <c r="E288" i="14" s="1"/>
  <c r="R345" i="4"/>
  <c r="E256" i="14" s="1"/>
  <c r="R7" i="4"/>
  <c r="E5" i="14" s="1"/>
  <c r="R71" i="4"/>
  <c r="E54" i="14" s="1"/>
  <c r="R215" i="4"/>
  <c r="E157" i="14" s="1"/>
  <c r="R308" i="4"/>
  <c r="E228" i="14" s="1"/>
  <c r="R17" i="4"/>
  <c r="E13" i="14" s="1"/>
  <c r="R74" i="4"/>
  <c r="E56" i="14" s="1"/>
  <c r="R398" i="4"/>
  <c r="E298" i="14" s="1"/>
  <c r="R416" i="4"/>
  <c r="E310" i="14" s="1"/>
  <c r="R13" i="4"/>
  <c r="E10" i="14" s="1"/>
  <c r="R70" i="4"/>
  <c r="E53" i="14" s="1"/>
  <c r="R201" i="4"/>
  <c r="E145" i="14" s="1"/>
  <c r="R364" i="4"/>
  <c r="E271" i="14" s="1"/>
  <c r="R465" i="4"/>
  <c r="E346" i="14" s="1"/>
  <c r="R181" i="4"/>
  <c r="E130" i="14" s="1"/>
  <c r="R128" i="4"/>
  <c r="E95" i="14" s="1"/>
  <c r="R383" i="4"/>
  <c r="E286" i="14" s="1"/>
  <c r="R415" i="4"/>
  <c r="E309" i="14" s="1"/>
  <c r="R11" i="4"/>
  <c r="E8" i="14" s="1"/>
  <c r="R69" i="4"/>
  <c r="E52" i="14" s="1"/>
  <c r="R266" i="4"/>
  <c r="E197" i="14" s="1"/>
  <c r="R386" i="4"/>
  <c r="E289" i="14" s="1"/>
  <c r="R346" i="4"/>
  <c r="E257" i="14" s="1"/>
  <c r="R8" i="4"/>
  <c r="E6" i="14" s="1"/>
  <c r="R67" i="4"/>
  <c r="E50" i="14" s="1"/>
  <c r="R395" i="4"/>
  <c r="E296" i="14" s="1"/>
  <c r="R421" i="4"/>
  <c r="E314" i="14" s="1"/>
  <c r="R36" i="4"/>
  <c r="E25" i="14" s="1"/>
  <c r="R95" i="4"/>
  <c r="E71" i="14" s="1"/>
  <c r="R221" i="4"/>
  <c r="E163" i="14" s="1"/>
  <c r="R275" i="4"/>
  <c r="E205" i="14" s="1"/>
  <c r="R58" i="4"/>
  <c r="E42" i="14" s="1"/>
  <c r="R264" i="4"/>
  <c r="E196" i="14" s="1"/>
  <c r="R328" i="4"/>
  <c r="E242" i="14" s="1"/>
  <c r="R216" i="4"/>
  <c r="E158" i="14" s="1"/>
  <c r="R272" i="4"/>
  <c r="E202" i="14" s="1"/>
  <c r="R274" i="4"/>
  <c r="E204" i="14" s="1"/>
  <c r="R152" i="4"/>
  <c r="E112" i="14" s="1"/>
  <c r="R360" i="4"/>
  <c r="E268" i="14" s="1"/>
  <c r="R409" i="4"/>
  <c r="E305" i="14" s="1"/>
  <c r="R179" i="4"/>
  <c r="E129" i="14" s="1"/>
  <c r="R117" i="4"/>
  <c r="E86" i="14" s="1"/>
  <c r="R250" i="4"/>
  <c r="E186" i="14" s="1"/>
  <c r="R354" i="4"/>
  <c r="E262" i="14" s="1"/>
  <c r="R410" i="4"/>
  <c r="E306" i="14" s="1"/>
  <c r="R156" i="4"/>
  <c r="E114" i="14" s="1"/>
  <c r="R115" i="4"/>
  <c r="E85" i="14" s="1"/>
  <c r="R377" i="4"/>
  <c r="E282" i="14" s="1"/>
  <c r="R427" i="4"/>
  <c r="E318" i="14" s="1"/>
  <c r="R86" i="4"/>
  <c r="E64" i="14" s="1"/>
  <c r="R146" i="4"/>
  <c r="E108" i="14" s="1"/>
  <c r="R196" i="4"/>
  <c r="E140" i="14" s="1"/>
  <c r="R211" i="4"/>
  <c r="E153" i="14" s="1"/>
  <c r="R304" i="4"/>
  <c r="E225" i="14" s="1"/>
  <c r="R338" i="4"/>
  <c r="E250" i="14" s="1"/>
  <c r="R450" i="4"/>
  <c r="E335" i="14" s="1"/>
  <c r="R61" i="4"/>
  <c r="E45" i="14" s="1"/>
  <c r="R136" i="4"/>
  <c r="E100" i="14" s="1"/>
  <c r="R370" i="4"/>
  <c r="E276" i="14" s="1"/>
  <c r="R464" i="4"/>
  <c r="E345" i="14" s="1"/>
  <c r="R171" i="4"/>
  <c r="E124" i="14" s="1"/>
  <c r="R107" i="4"/>
  <c r="E80" i="14" s="1"/>
  <c r="R200" i="4"/>
  <c r="E144" i="14" s="1"/>
  <c r="R162" i="4"/>
  <c r="E117" i="14" s="1"/>
  <c r="R102" i="4"/>
  <c r="E76" i="14" s="1"/>
  <c r="R366" i="4"/>
  <c r="E273" i="14" s="1"/>
  <c r="R403" i="4"/>
  <c r="E300" i="14" s="1"/>
  <c r="R184" i="4"/>
  <c r="E133" i="14" s="1"/>
  <c r="R125" i="4"/>
  <c r="E92" i="14" s="1"/>
  <c r="R256" i="4"/>
  <c r="E189" i="14" s="1"/>
  <c r="R260" i="4"/>
  <c r="E192" i="14" s="1"/>
  <c r="R234" i="4"/>
  <c r="E174" i="14" s="1"/>
  <c r="R289" i="4"/>
  <c r="E214" i="14" s="1"/>
  <c r="R358" i="4"/>
  <c r="E266" i="14" s="1"/>
  <c r="R428" i="4"/>
  <c r="E319" i="14" s="1"/>
  <c r="R168" i="4"/>
  <c r="E122" i="14" s="1"/>
  <c r="R111" i="4"/>
  <c r="E82" i="14" s="1"/>
  <c r="R322" i="4"/>
  <c r="E238" i="14" s="1"/>
  <c r="R437" i="4"/>
  <c r="E326" i="14" s="1"/>
  <c r="R38" i="4"/>
  <c r="E27" i="14" s="1"/>
  <c r="R30" i="4"/>
  <c r="E21" i="14" s="1"/>
  <c r="R261" i="4"/>
  <c r="E193" i="14" s="1"/>
  <c r="R432" i="4"/>
  <c r="E321" i="14" s="1"/>
  <c r="R37" i="4"/>
  <c r="E26" i="14" s="1"/>
  <c r="R93" i="4"/>
  <c r="E69" i="14" s="1"/>
  <c r="R435" i="4"/>
  <c r="E324" i="14" s="1"/>
  <c r="R160" i="4"/>
  <c r="E116" i="14" s="1"/>
  <c r="R285" i="4"/>
  <c r="E212" i="14" s="1"/>
  <c r="R429" i="4"/>
  <c r="E320" i="14" s="1"/>
  <c r="R81" i="4"/>
  <c r="E61" i="14" s="1"/>
  <c r="R148" i="4"/>
  <c r="E110" i="14" s="1"/>
  <c r="R316" i="4"/>
  <c r="E234" i="14" s="1"/>
  <c r="R441" i="4"/>
  <c r="E330" i="14" s="1"/>
  <c r="R46" i="4"/>
  <c r="E34" i="14" s="1"/>
  <c r="R151" i="4"/>
  <c r="E111" i="14" s="1"/>
  <c r="R273" i="4"/>
  <c r="E203" i="14" s="1"/>
  <c r="R436" i="4"/>
  <c r="E325" i="14" s="1"/>
  <c r="R52" i="4"/>
  <c r="E38" i="14" s="1"/>
  <c r="R31" i="4"/>
  <c r="E22" i="14" s="1"/>
  <c r="R372" i="4"/>
  <c r="E278" i="14" s="1"/>
  <c r="R463" i="4"/>
  <c r="E344" i="14" s="1"/>
  <c r="R163" i="4"/>
  <c r="E118" i="14" s="1"/>
  <c r="R105" i="4"/>
  <c r="E78" i="14" s="1"/>
  <c r="R374" i="4"/>
  <c r="E280" i="14" s="1"/>
  <c r="R461" i="4"/>
  <c r="E342" i="14" s="1"/>
  <c r="R198" i="4"/>
  <c r="E142" i="14" s="1"/>
  <c r="R389" i="4"/>
  <c r="E291" i="14" s="1"/>
  <c r="R222" i="4"/>
  <c r="E164" i="14" s="1"/>
  <c r="R175" i="4"/>
  <c r="E127" i="14" s="1"/>
  <c r="R220" i="4"/>
  <c r="E162" i="14" s="1"/>
  <c r="R306" i="4"/>
  <c r="E227" i="14" s="1"/>
  <c r="R131" i="4"/>
  <c r="E96" i="14" s="1"/>
  <c r="R218" i="4"/>
  <c r="E160" i="14" s="1"/>
  <c r="R12" i="4"/>
  <c r="E9" i="14" s="1"/>
  <c r="R230" i="4"/>
  <c r="E171" i="14" s="1"/>
  <c r="R199" i="4"/>
  <c r="E143" i="14" s="1"/>
  <c r="R303" i="4"/>
  <c r="E224" i="14" s="1"/>
  <c r="R342" i="4"/>
  <c r="E254" i="14" s="1"/>
  <c r="R22" i="4"/>
  <c r="E17" i="14" s="1"/>
  <c r="R55" i="4"/>
  <c r="E39" i="14" s="1"/>
  <c r="R139" i="4"/>
  <c r="E102" i="14" s="1"/>
  <c r="R301" i="4"/>
  <c r="E222" i="14" s="1"/>
  <c r="R341" i="4"/>
  <c r="E253" i="14" s="1"/>
  <c r="R448" i="4"/>
  <c r="E334" i="14" s="1"/>
  <c r="R57" i="4"/>
  <c r="E41" i="14" s="1"/>
  <c r="R133" i="4"/>
  <c r="E98" i="14" s="1"/>
  <c r="R9" i="4"/>
  <c r="E7" i="14" s="1"/>
  <c r="R75" i="4"/>
  <c r="E57" i="14" s="1"/>
  <c r="R207" i="4"/>
  <c r="E149" i="14" s="1"/>
  <c r="R236" i="4"/>
  <c r="E176" i="14" s="1"/>
  <c r="R223" i="4"/>
  <c r="E165" i="14" s="1"/>
  <c r="R257" i="4"/>
  <c r="E190" i="14" s="1"/>
  <c r="R394" i="4"/>
  <c r="E295" i="14" s="1"/>
  <c r="R417" i="4"/>
  <c r="E311" i="14" s="1"/>
  <c r="R49" i="4"/>
  <c r="E36" i="14" s="1"/>
  <c r="R64" i="4"/>
  <c r="E47" i="14" s="1"/>
  <c r="R290" i="4"/>
  <c r="E215" i="14" s="1"/>
  <c r="R378" i="4"/>
  <c r="E283" i="14" s="1"/>
  <c r="R425" i="4"/>
  <c r="E316" i="14" s="1"/>
  <c r="R88" i="4"/>
  <c r="E66" i="14" s="1"/>
  <c r="R112" i="4"/>
  <c r="E83" i="14" s="1"/>
  <c r="R291" i="4"/>
  <c r="E216" i="14" s="1"/>
  <c r="R355" i="4"/>
  <c r="E263" i="14" s="1"/>
  <c r="R411" i="4"/>
  <c r="E307" i="14" s="1"/>
  <c r="R169" i="4"/>
  <c r="E123" i="14" s="1"/>
  <c r="R118" i="4"/>
  <c r="E87" i="14" s="1"/>
  <c r="R457" i="4"/>
  <c r="E340" i="14" s="1"/>
  <c r="R59" i="4"/>
  <c r="E43" i="14" s="1"/>
  <c r="R132" i="4"/>
  <c r="E97" i="14" s="1"/>
  <c r="R282" i="4"/>
  <c r="E209" i="14" s="1"/>
  <c r="R239" i="4"/>
  <c r="E178" i="14" s="1"/>
  <c r="R214" i="4"/>
  <c r="E156" i="14" s="1"/>
  <c r="R299" i="4"/>
  <c r="E221" i="14" s="1"/>
  <c r="R331" i="4"/>
  <c r="E244" i="14" s="1"/>
  <c r="R16" i="4"/>
  <c r="E12" i="14" s="1"/>
  <c r="R78" i="4"/>
  <c r="E59" i="14" s="1"/>
  <c r="R203" i="4"/>
  <c r="E147" i="14" s="1"/>
  <c r="R367" i="4"/>
  <c r="E274" i="14" s="1"/>
  <c r="R467" i="4"/>
  <c r="E348" i="14" s="1"/>
  <c r="R182" i="4"/>
  <c r="E131" i="14" s="1"/>
  <c r="R124" i="4"/>
  <c r="E91" i="14" s="1"/>
  <c r="R202" i="4"/>
  <c r="E146" i="14" s="1"/>
  <c r="R373" i="4"/>
  <c r="E279" i="14" s="1"/>
  <c r="R466" i="4"/>
  <c r="E347" i="14" s="1"/>
  <c r="R172" i="4"/>
  <c r="E125" i="14" s="1"/>
  <c r="R108" i="4"/>
  <c r="E81" i="14" s="1"/>
  <c r="R356" i="4"/>
  <c r="E264" i="14" s="1"/>
  <c r="R408" i="4"/>
  <c r="E304" i="14" s="1"/>
  <c r="R155" i="4"/>
  <c r="E113" i="14" s="1"/>
  <c r="R121" i="4"/>
  <c r="E90" i="14" s="1"/>
  <c r="R388" i="4"/>
  <c r="E290" i="14" s="1"/>
  <c r="R347" i="4"/>
  <c r="E258" i="14" s="1"/>
  <c r="R6" i="4"/>
  <c r="E4" i="14" s="1"/>
  <c r="R65" i="4"/>
  <c r="E48" i="14" s="1"/>
  <c r="R248" i="4"/>
  <c r="E184" i="14" s="1"/>
  <c r="R362" i="4"/>
  <c r="E269" i="14" s="1"/>
  <c r="R404" i="4"/>
  <c r="E301" i="14" s="1"/>
  <c r="R158" i="4"/>
  <c r="E115" i="14" s="1"/>
  <c r="R114" i="4"/>
  <c r="E84" i="14" s="1"/>
  <c r="R253" i="4"/>
  <c r="E188" i="14" s="1"/>
  <c r="R405" i="4"/>
  <c r="E302" i="14" s="1"/>
  <c r="R185" i="4"/>
  <c r="E134" i="14" s="1"/>
  <c r="R127" i="4"/>
  <c r="E94" i="14" s="1"/>
  <c r="R359" i="4"/>
  <c r="E267" i="14" s="1"/>
  <c r="R424" i="4"/>
  <c r="E315" i="14" s="1"/>
  <c r="R167" i="4"/>
  <c r="E121" i="14" s="1"/>
  <c r="R119" i="4"/>
  <c r="E88" i="14" s="1"/>
  <c r="R292" i="4"/>
  <c r="E217" i="14" s="1"/>
  <c r="R402" i="4"/>
  <c r="E299" i="14" s="1"/>
  <c r="R269" i="4"/>
  <c r="E200" i="14" s="1"/>
  <c r="R226" i="4"/>
  <c r="E167" i="14" s="1"/>
  <c r="R126" i="4"/>
  <c r="E93" i="14" s="1"/>
  <c r="R210" i="4"/>
  <c r="E152" i="14" s="1"/>
  <c r="R263" i="4"/>
  <c r="E195" i="14" s="1"/>
  <c r="R66" i="4"/>
  <c r="E49" i="14" s="1"/>
  <c r="R276" i="4"/>
  <c r="E206" i="14" s="1"/>
  <c r="R433" i="4"/>
  <c r="E322" i="14" s="1"/>
  <c r="R391" i="4"/>
  <c r="E292" i="14" s="1"/>
  <c r="R420" i="4"/>
  <c r="E313" i="14" s="1"/>
  <c r="R48" i="4"/>
  <c r="E35" i="14" s="1"/>
  <c r="R94" i="4"/>
  <c r="E70" i="14" s="1"/>
  <c r="R267" i="4"/>
  <c r="E198" i="14" s="1"/>
  <c r="R397" i="4"/>
  <c r="E297" i="14" s="1"/>
  <c r="R414" i="4"/>
  <c r="E308" i="14" s="1"/>
  <c r="R14" i="4"/>
  <c r="E11" i="14" s="1"/>
  <c r="R68" i="4"/>
  <c r="E51" i="14" s="1"/>
  <c r="R318" i="4"/>
  <c r="E235" i="14" s="1"/>
  <c r="R434" i="4"/>
  <c r="E323" i="14" s="1"/>
  <c r="R41" i="4"/>
  <c r="E30" i="14" s="1"/>
  <c r="R98" i="4"/>
  <c r="E74" i="14" s="1"/>
  <c r="R229" i="4"/>
  <c r="E170" i="14" s="1"/>
  <c r="R245" i="4"/>
  <c r="E182" i="14" s="1"/>
  <c r="R194" i="4"/>
  <c r="E139" i="14" s="1"/>
  <c r="R193" i="4"/>
  <c r="E138" i="14" s="1"/>
  <c r="R313" i="4"/>
  <c r="E231" i="14" s="1"/>
  <c r="R460" i="4"/>
  <c r="E341" i="14" s="1"/>
  <c r="R164" i="4"/>
  <c r="E119" i="14" s="1"/>
  <c r="R27" i="4"/>
  <c r="E20" i="14" s="1"/>
  <c r="R295" i="4"/>
  <c r="E218" i="14" s="1"/>
  <c r="R334" i="4"/>
  <c r="E247" i="14" s="1"/>
  <c r="R18" i="4"/>
  <c r="E14" i="14" s="1"/>
  <c r="R208" i="4"/>
  <c r="E150" i="14" s="1"/>
  <c r="R298" i="4"/>
  <c r="E220" i="14" s="1"/>
  <c r="R332" i="4"/>
  <c r="E245" i="14" s="1"/>
  <c r="R21" i="4"/>
  <c r="E16" i="14" s="1"/>
  <c r="R77" i="4"/>
  <c r="E58" i="14" s="1"/>
  <c r="R141" i="4"/>
  <c r="E104" i="14" s="1"/>
  <c r="R329" i="4"/>
  <c r="E243" i="14" s="1"/>
  <c r="R5" i="4"/>
  <c r="E3" i="14" s="1"/>
  <c r="R63" i="4"/>
  <c r="E46" i="14" s="1"/>
  <c r="R270" i="4"/>
  <c r="E201" i="14" s="1"/>
  <c r="R268" i="4"/>
  <c r="E199" i="14" s="1"/>
  <c r="R212" i="4"/>
  <c r="E154" i="14" s="1"/>
  <c r="R262" i="4"/>
  <c r="E194" i="14" s="1"/>
  <c r="R392" i="4"/>
  <c r="E293" i="14" s="1"/>
  <c r="R444" i="4"/>
  <c r="E332" i="14" s="1"/>
  <c r="R39" i="4"/>
  <c r="E28" i="14" s="1"/>
  <c r="R92" i="4"/>
  <c r="E68" i="14" s="1"/>
  <c r="R283" i="4"/>
  <c r="E210" i="14" s="1"/>
  <c r="R351" i="4"/>
  <c r="E261" i="14" s="1"/>
  <c r="R453" i="4"/>
  <c r="E337" i="14" s="1"/>
  <c r="R83" i="4"/>
  <c r="E62" i="14" s="1"/>
  <c r="R145" i="4"/>
  <c r="E107" i="14" s="1"/>
  <c r="R284" i="4"/>
  <c r="E211" i="14" s="1"/>
  <c r="R379" i="4"/>
  <c r="E284" i="14" s="1"/>
  <c r="R426" i="4"/>
  <c r="E317" i="14" s="1"/>
  <c r="R87" i="4"/>
  <c r="E65" i="14" s="1"/>
  <c r="R147" i="4"/>
  <c r="E109" i="14" s="1"/>
  <c r="R339" i="4"/>
  <c r="E251" i="14" s="1"/>
  <c r="R451" i="4"/>
  <c r="E336" i="14" s="1"/>
  <c r="R56" i="4"/>
  <c r="E40" i="14" s="1"/>
  <c r="R137" i="4"/>
  <c r="E101" i="14" s="1"/>
  <c r="R323" i="4"/>
  <c r="E239" i="14" s="1"/>
  <c r="R439" i="4"/>
  <c r="E328" i="14" s="1"/>
  <c r="R35" i="4"/>
  <c r="E24" i="14" s="1"/>
  <c r="R91" i="4"/>
  <c r="E67" i="14" s="1"/>
  <c r="R302" i="4"/>
  <c r="E223" i="14" s="1"/>
  <c r="R447" i="4"/>
  <c r="E333" i="14" s="1"/>
  <c r="R60" i="4"/>
  <c r="E44" i="14" s="1"/>
  <c r="R134" i="4"/>
  <c r="E99" i="14" s="1"/>
  <c r="R281" i="4"/>
  <c r="E208" i="14" s="1"/>
  <c r="R350" i="4"/>
  <c r="E260" i="14" s="1"/>
  <c r="R454" i="4"/>
  <c r="E338" i="14" s="1"/>
  <c r="R84" i="4"/>
  <c r="E63" i="14" s="1"/>
  <c r="R144" i="4"/>
  <c r="E106" i="14" s="1"/>
  <c r="R336" i="4"/>
  <c r="E249" i="14" s="1"/>
  <c r="R20" i="4"/>
  <c r="E15" i="14" s="1"/>
  <c r="R79" i="4"/>
  <c r="E60" i="14" s="1"/>
  <c r="R142" i="4"/>
  <c r="E105" i="14" s="1"/>
  <c r="R335" i="4"/>
  <c r="E248" i="14" s="1"/>
  <c r="E192" i="6"/>
  <c r="R319" i="4"/>
  <c r="E236" i="14" s="1"/>
  <c r="E240" i="6"/>
  <c r="R315" i="4"/>
  <c r="E233" i="14" s="1"/>
  <c r="E231" i="6"/>
  <c r="R26" i="4"/>
  <c r="E19" i="14" s="1"/>
  <c r="E39" i="6"/>
  <c r="R376" i="4"/>
  <c r="E281" i="14" s="1"/>
  <c r="E206" i="6"/>
  <c r="R325" i="4"/>
  <c r="E241" i="14" s="1"/>
  <c r="E236" i="6"/>
  <c r="R209" i="4"/>
  <c r="E151" i="14" s="1"/>
  <c r="E329" i="6"/>
  <c r="R311" i="4"/>
  <c r="E229" i="14" s="1"/>
  <c r="E234" i="6"/>
  <c r="R333" i="4"/>
  <c r="E246" i="14" s="1"/>
  <c r="E191" i="6"/>
  <c r="R349" i="4"/>
  <c r="E259" i="14" s="1"/>
  <c r="E203" i="6"/>
  <c r="E220" i="6"/>
  <c r="R363" i="4"/>
  <c r="E270" i="14" s="1"/>
  <c r="R231" i="4"/>
  <c r="E172" i="14" s="1"/>
  <c r="R73" i="4"/>
  <c r="E55" i="14" s="1"/>
  <c r="E65" i="6"/>
  <c r="R340" i="4"/>
  <c r="E252" i="14" s="1"/>
  <c r="E201" i="6"/>
  <c r="D2" i="6"/>
  <c r="E2" i="6" s="1"/>
  <c r="E39" i="3"/>
  <c r="E167" i="3"/>
  <c r="E183" i="3"/>
  <c r="E207" i="3"/>
  <c r="E231" i="3"/>
  <c r="E117" i="3"/>
  <c r="E17" i="3"/>
  <c r="E33" i="3"/>
  <c r="E49" i="3"/>
  <c r="E65" i="3"/>
  <c r="E101" i="3"/>
  <c r="E141" i="3"/>
  <c r="E206" i="3"/>
  <c r="E222" i="3"/>
  <c r="E238" i="3"/>
  <c r="E219" i="3"/>
  <c r="E85" i="3"/>
  <c r="E133" i="3"/>
  <c r="E165" i="3"/>
  <c r="E229" i="3"/>
  <c r="E193" i="3"/>
  <c r="E201" i="3"/>
  <c r="E221" i="3"/>
  <c r="E3" i="3"/>
  <c r="E19" i="3"/>
  <c r="E35" i="3"/>
  <c r="E51" i="3"/>
  <c r="E67" i="3"/>
  <c r="E83" i="3"/>
  <c r="E99" i="3"/>
  <c r="E115" i="3"/>
  <c r="E131" i="3"/>
  <c r="E147" i="3"/>
  <c r="E163" i="3"/>
  <c r="E16" i="3"/>
  <c r="E32" i="3"/>
  <c r="E48" i="3"/>
  <c r="E64" i="3"/>
  <c r="E80" i="3"/>
  <c r="E96" i="3"/>
  <c r="E112" i="3"/>
  <c r="E128" i="3"/>
  <c r="E144" i="3"/>
  <c r="E160" i="3"/>
  <c r="E176" i="3"/>
  <c r="E192" i="3"/>
  <c r="E208" i="3"/>
  <c r="E224" i="3"/>
  <c r="E240" i="3"/>
  <c r="E18" i="3"/>
  <c r="E34" i="3"/>
  <c r="E50" i="3"/>
  <c r="E66" i="3"/>
  <c r="E82" i="3"/>
  <c r="E98" i="3"/>
  <c r="E114" i="3"/>
  <c r="E130" i="3"/>
  <c r="E146" i="3"/>
  <c r="E162" i="3"/>
  <c r="E178" i="3"/>
  <c r="E194" i="3"/>
  <c r="E171" i="3"/>
  <c r="E187" i="3"/>
  <c r="E215" i="3"/>
  <c r="E235" i="3"/>
  <c r="E129" i="3"/>
  <c r="E21" i="3"/>
  <c r="E37" i="3"/>
  <c r="E53" i="3"/>
  <c r="E73" i="3"/>
  <c r="E113" i="3"/>
  <c r="E149" i="3"/>
  <c r="E210" i="3"/>
  <c r="E226" i="3"/>
  <c r="E191" i="3"/>
  <c r="E239" i="3"/>
  <c r="E97" i="3"/>
  <c r="E145" i="3"/>
  <c r="E181" i="3"/>
  <c r="E173" i="3"/>
  <c r="E225" i="3"/>
  <c r="E217" i="3"/>
  <c r="E177" i="3"/>
  <c r="E7" i="3"/>
  <c r="E23" i="3"/>
  <c r="E55" i="3"/>
  <c r="E71" i="3"/>
  <c r="E87" i="3"/>
  <c r="E103" i="3"/>
  <c r="E119" i="3"/>
  <c r="E135" i="3"/>
  <c r="E151" i="3"/>
  <c r="E4" i="3"/>
  <c r="E20" i="3"/>
  <c r="E36" i="3"/>
  <c r="E52" i="3"/>
  <c r="E68" i="3"/>
  <c r="E84" i="3"/>
  <c r="E100" i="3"/>
  <c r="E116" i="3"/>
  <c r="E132" i="3"/>
  <c r="E148" i="3"/>
  <c r="E164" i="3"/>
  <c r="E180" i="3"/>
  <c r="E196" i="3"/>
  <c r="E212" i="3"/>
  <c r="E228" i="3"/>
  <c r="E6" i="3"/>
  <c r="E22" i="3"/>
  <c r="E38" i="3"/>
  <c r="E54" i="3"/>
  <c r="E70" i="3"/>
  <c r="E86" i="3"/>
  <c r="E102" i="3"/>
  <c r="E118" i="3"/>
  <c r="E134" i="3"/>
  <c r="E150" i="3"/>
  <c r="E166" i="3"/>
  <c r="E182" i="3"/>
  <c r="E198" i="3"/>
  <c r="E175" i="3"/>
  <c r="E195" i="3"/>
  <c r="E223" i="3"/>
  <c r="E93" i="3"/>
  <c r="E9" i="3"/>
  <c r="E25" i="3"/>
  <c r="E41" i="3"/>
  <c r="E57" i="3"/>
  <c r="E81" i="3"/>
  <c r="E125" i="3"/>
  <c r="E157" i="3"/>
  <c r="E214" i="3"/>
  <c r="E230" i="3"/>
  <c r="E199" i="3"/>
  <c r="E69" i="3"/>
  <c r="E109" i="3"/>
  <c r="E153" i="3"/>
  <c r="E197" i="3"/>
  <c r="E205" i="3"/>
  <c r="E169" i="3"/>
  <c r="E233" i="3"/>
  <c r="E209" i="3"/>
  <c r="E11" i="3"/>
  <c r="E27" i="3"/>
  <c r="E43" i="3"/>
  <c r="E59" i="3"/>
  <c r="E75" i="3"/>
  <c r="E91" i="3"/>
  <c r="E107" i="3"/>
  <c r="E123" i="3"/>
  <c r="E139" i="3"/>
  <c r="E155" i="3"/>
  <c r="E8" i="3"/>
  <c r="E24" i="3"/>
  <c r="E40" i="3"/>
  <c r="E56" i="3"/>
  <c r="E72" i="3"/>
  <c r="E88" i="3"/>
  <c r="E104" i="3"/>
  <c r="E120" i="3"/>
  <c r="E136" i="3"/>
  <c r="E152" i="3"/>
  <c r="E168" i="3"/>
  <c r="E184" i="3"/>
  <c r="E200" i="3"/>
  <c r="E216" i="3"/>
  <c r="E232" i="3"/>
  <c r="E10" i="3"/>
  <c r="E26" i="3"/>
  <c r="E42" i="3"/>
  <c r="E58" i="3"/>
  <c r="E74" i="3"/>
  <c r="E90" i="3"/>
  <c r="E106" i="3"/>
  <c r="E122" i="3"/>
  <c r="E138" i="3"/>
  <c r="E154" i="3"/>
  <c r="E170" i="3"/>
  <c r="E186" i="3"/>
  <c r="E202" i="3"/>
  <c r="E179" i="3"/>
  <c r="E203" i="3"/>
  <c r="E227" i="3"/>
  <c r="E105" i="3"/>
  <c r="E13" i="3"/>
  <c r="E29" i="3"/>
  <c r="E45" i="3"/>
  <c r="E61" i="3"/>
  <c r="E89" i="3"/>
  <c r="E137" i="3"/>
  <c r="E5" i="3"/>
  <c r="E218" i="3"/>
  <c r="E234" i="3"/>
  <c r="E211" i="3"/>
  <c r="E77" i="3"/>
  <c r="E121" i="3"/>
  <c r="E161" i="3"/>
  <c r="E213" i="3"/>
  <c r="E237" i="3"/>
  <c r="E185" i="3"/>
  <c r="E189" i="3"/>
  <c r="E2" i="3"/>
  <c r="E15" i="3"/>
  <c r="E31" i="3"/>
  <c r="E47" i="3"/>
  <c r="E63" i="3"/>
  <c r="E79" i="3"/>
  <c r="E95" i="3"/>
  <c r="E111" i="3"/>
  <c r="E127" i="3"/>
  <c r="E143" i="3"/>
  <c r="E159" i="3"/>
  <c r="E12" i="3"/>
  <c r="E28" i="3"/>
  <c r="E44" i="3"/>
  <c r="E60" i="3"/>
  <c r="E76" i="3"/>
  <c r="E92" i="3"/>
  <c r="E108" i="3"/>
  <c r="E124" i="3"/>
  <c r="E140" i="3"/>
  <c r="E156" i="3"/>
  <c r="E172" i="3"/>
  <c r="E188" i="3"/>
  <c r="E204" i="3"/>
  <c r="E220" i="3"/>
  <c r="E236" i="3"/>
  <c r="E14" i="3"/>
  <c r="E30" i="3"/>
  <c r="E46" i="3"/>
  <c r="E62" i="3"/>
  <c r="E78" i="3"/>
  <c r="E94" i="3"/>
  <c r="E110" i="3"/>
  <c r="E126" i="3"/>
  <c r="E142" i="3"/>
  <c r="E158" i="3"/>
  <c r="E174" i="3"/>
  <c r="E190" i="3"/>
  <c r="C41" i="3"/>
  <c r="R140" i="4" l="1"/>
  <c r="E103" i="14" s="1"/>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S5" i="2" l="1"/>
  <c r="D150" i="5" l="1"/>
  <c r="D151" i="5"/>
  <c r="D277" i="5"/>
  <c r="D350" i="5" l="1"/>
  <c r="D351" i="5"/>
  <c r="D352" i="5"/>
  <c r="D353"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24" i="5"/>
  <c r="D321" i="5"/>
  <c r="D322" i="5"/>
  <c r="D323" i="5"/>
  <c r="D320" i="5"/>
  <c r="D311" i="5"/>
  <c r="D312" i="5"/>
  <c r="D313" i="5"/>
  <c r="D314" i="5"/>
  <c r="D315" i="5"/>
  <c r="D316" i="5"/>
  <c r="D317" i="5"/>
  <c r="D318" i="5"/>
  <c r="D319" i="5"/>
  <c r="D310" i="5"/>
  <c r="D306" i="5"/>
  <c r="D307" i="5"/>
  <c r="D308" i="5"/>
  <c r="D309"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R1" i="4" l="1"/>
  <c r="P1" i="4"/>
  <c r="O1" i="4"/>
  <c r="M1" i="4"/>
  <c r="L1" i="4"/>
  <c r="K1" i="4"/>
  <c r="I1" i="4"/>
  <c r="H1" i="4"/>
  <c r="G1" i="4"/>
  <c r="E1" i="4"/>
  <c r="D1" i="4"/>
  <c r="C1" i="4"/>
  <c r="C3" i="4"/>
  <c r="D3" i="4" s="1"/>
  <c r="C4" i="4"/>
  <c r="D4" i="4" s="1"/>
  <c r="C5" i="4"/>
  <c r="D5" i="4" s="1"/>
  <c r="C6" i="4"/>
  <c r="D6" i="4" s="1"/>
  <c r="C7" i="4"/>
  <c r="D7" i="4" s="1"/>
  <c r="C8" i="4"/>
  <c r="D8" i="4" s="1"/>
  <c r="C9" i="4"/>
  <c r="D9" i="4" s="1"/>
  <c r="C10" i="4"/>
  <c r="D10" i="4" s="1"/>
  <c r="C11" i="4"/>
  <c r="D11" i="4" s="1"/>
  <c r="C12" i="4"/>
  <c r="E12" i="4" s="1"/>
  <c r="C13" i="4"/>
  <c r="E13" i="4" s="1"/>
  <c r="C14" i="4"/>
  <c r="D14" i="4" s="1"/>
  <c r="C15" i="4"/>
  <c r="E15" i="4" s="1"/>
  <c r="C16" i="4"/>
  <c r="E16" i="4" s="1"/>
  <c r="C17" i="4"/>
  <c r="D17" i="4" s="1"/>
  <c r="C18" i="4"/>
  <c r="D18" i="4" s="1"/>
  <c r="C19" i="4"/>
  <c r="D19" i="4" s="1"/>
  <c r="C20" i="4"/>
  <c r="D20" i="4" s="1"/>
  <c r="C21" i="4"/>
  <c r="D21" i="4" s="1"/>
  <c r="C22" i="4"/>
  <c r="D22" i="4" s="1"/>
  <c r="C23" i="4"/>
  <c r="D23" i="4" s="1"/>
  <c r="C24" i="4"/>
  <c r="D24" i="4" s="1"/>
  <c r="C25" i="4"/>
  <c r="D25" i="4" s="1"/>
  <c r="C26" i="4"/>
  <c r="D26" i="4" s="1"/>
  <c r="C27" i="4"/>
  <c r="D27" i="4" s="1"/>
  <c r="C28" i="4"/>
  <c r="E28" i="4" s="1"/>
  <c r="C29" i="4"/>
  <c r="E29" i="4" s="1"/>
  <c r="C30" i="4"/>
  <c r="D30" i="4" s="1"/>
  <c r="C31" i="4"/>
  <c r="E31" i="4" s="1"/>
  <c r="C32" i="4"/>
  <c r="E32" i="4" s="1"/>
  <c r="C33" i="4"/>
  <c r="D33" i="4" s="1"/>
  <c r="C34" i="4"/>
  <c r="D34" i="4" s="1"/>
  <c r="C35" i="4"/>
  <c r="D35" i="4" s="1"/>
  <c r="C36" i="4"/>
  <c r="D36" i="4" s="1"/>
  <c r="C37" i="4"/>
  <c r="D37" i="4" s="1"/>
  <c r="C38" i="4"/>
  <c r="D38" i="4" s="1"/>
  <c r="C39" i="4"/>
  <c r="D39" i="4" s="1"/>
  <c r="C40" i="4"/>
  <c r="D40" i="4" s="1"/>
  <c r="C41" i="4"/>
  <c r="D41" i="4" s="1"/>
  <c r="C42" i="4"/>
  <c r="D42" i="4" s="1"/>
  <c r="C43" i="4"/>
  <c r="D43" i="4" s="1"/>
  <c r="C44" i="4"/>
  <c r="E44" i="4" s="1"/>
  <c r="C45" i="4"/>
  <c r="E45" i="4" s="1"/>
  <c r="C46" i="4"/>
  <c r="D46" i="4" s="1"/>
  <c r="C47" i="4"/>
  <c r="E47" i="4" s="1"/>
  <c r="C48" i="4"/>
  <c r="E48" i="4" s="1"/>
  <c r="C49" i="4"/>
  <c r="D49" i="4" s="1"/>
  <c r="C50" i="4"/>
  <c r="D50" i="4" s="1"/>
  <c r="C51" i="4"/>
  <c r="D51" i="4" s="1"/>
  <c r="C52" i="4"/>
  <c r="D52" i="4" s="1"/>
  <c r="C53" i="4"/>
  <c r="D53" i="4" s="1"/>
  <c r="C54" i="4"/>
  <c r="D54" i="4" s="1"/>
  <c r="C55" i="4"/>
  <c r="D55" i="4" s="1"/>
  <c r="C56" i="4"/>
  <c r="D56" i="4" s="1"/>
  <c r="C57" i="4"/>
  <c r="D57" i="4" s="1"/>
  <c r="C58" i="4"/>
  <c r="D58" i="4" s="1"/>
  <c r="C59" i="4"/>
  <c r="D59" i="4" s="1"/>
  <c r="C60" i="4"/>
  <c r="E60" i="4" s="1"/>
  <c r="C61" i="4"/>
  <c r="E61" i="4" s="1"/>
  <c r="C62" i="4"/>
  <c r="D62" i="4" s="1"/>
  <c r="C63" i="4"/>
  <c r="E63" i="4" s="1"/>
  <c r="C64" i="4"/>
  <c r="E64" i="4" s="1"/>
  <c r="C65" i="4"/>
  <c r="D65" i="4" s="1"/>
  <c r="C66" i="4"/>
  <c r="D66" i="4" s="1"/>
  <c r="C67" i="4"/>
  <c r="D67" i="4" s="1"/>
  <c r="C68" i="4"/>
  <c r="D68" i="4" s="1"/>
  <c r="C69" i="4"/>
  <c r="D69" i="4" s="1"/>
  <c r="C70" i="4"/>
  <c r="D70" i="4" s="1"/>
  <c r="C71" i="4"/>
  <c r="D71" i="4" s="1"/>
  <c r="C72" i="4"/>
  <c r="D72" i="4" s="1"/>
  <c r="C73" i="4"/>
  <c r="D73" i="4" s="1"/>
  <c r="C74" i="4"/>
  <c r="D74" i="4" s="1"/>
  <c r="C75" i="4"/>
  <c r="D75" i="4" s="1"/>
  <c r="C76" i="4"/>
  <c r="E76" i="4" s="1"/>
  <c r="C77" i="4"/>
  <c r="E77" i="4" s="1"/>
  <c r="C78" i="4"/>
  <c r="D78" i="4" s="1"/>
  <c r="C79" i="4"/>
  <c r="E79" i="4" s="1"/>
  <c r="C80" i="4"/>
  <c r="E80" i="4" s="1"/>
  <c r="C81" i="4"/>
  <c r="D81" i="4" s="1"/>
  <c r="C82" i="4"/>
  <c r="D82" i="4" s="1"/>
  <c r="C83" i="4"/>
  <c r="D83" i="4" s="1"/>
  <c r="C84" i="4"/>
  <c r="D84" i="4" s="1"/>
  <c r="C85" i="4"/>
  <c r="D85" i="4" s="1"/>
  <c r="C86" i="4"/>
  <c r="D86" i="4" s="1"/>
  <c r="C87" i="4"/>
  <c r="D87" i="4" s="1"/>
  <c r="C88" i="4"/>
  <c r="D88" i="4" s="1"/>
  <c r="C89" i="4"/>
  <c r="D89" i="4" s="1"/>
  <c r="C90" i="4"/>
  <c r="D90" i="4" s="1"/>
  <c r="C91" i="4"/>
  <c r="D91" i="4" s="1"/>
  <c r="C92" i="4"/>
  <c r="E92" i="4" s="1"/>
  <c r="C93" i="4"/>
  <c r="E93" i="4" s="1"/>
  <c r="C94" i="4"/>
  <c r="D94" i="4" s="1"/>
  <c r="C95" i="4"/>
  <c r="E95" i="4" s="1"/>
  <c r="C96" i="4"/>
  <c r="E96" i="4" s="1"/>
  <c r="C97" i="4"/>
  <c r="D97" i="4" s="1"/>
  <c r="C98" i="4"/>
  <c r="D98" i="4" s="1"/>
  <c r="C99" i="4"/>
  <c r="E99" i="4" s="1"/>
  <c r="C100" i="4"/>
  <c r="D100" i="4" s="1"/>
  <c r="C101" i="4"/>
  <c r="D101" i="4" s="1"/>
  <c r="C102" i="4"/>
  <c r="D102" i="4" s="1"/>
  <c r="C103" i="4"/>
  <c r="D103" i="4" s="1"/>
  <c r="C104" i="4"/>
  <c r="D104" i="4" s="1"/>
  <c r="C105" i="4"/>
  <c r="D105" i="4" s="1"/>
  <c r="C106" i="4"/>
  <c r="D106" i="4" s="1"/>
  <c r="C107" i="4"/>
  <c r="D107" i="4" s="1"/>
  <c r="C108" i="4"/>
  <c r="E108" i="4" s="1"/>
  <c r="C109" i="4"/>
  <c r="E109" i="4" s="1"/>
  <c r="C110" i="4"/>
  <c r="D110" i="4" s="1"/>
  <c r="C111" i="4"/>
  <c r="E111" i="4" s="1"/>
  <c r="C112" i="4"/>
  <c r="E112" i="4" s="1"/>
  <c r="C113" i="4"/>
  <c r="D113" i="4" s="1"/>
  <c r="C114" i="4"/>
  <c r="D114" i="4" s="1"/>
  <c r="C115" i="4"/>
  <c r="D115" i="4" s="1"/>
  <c r="C116" i="4"/>
  <c r="D116" i="4" s="1"/>
  <c r="C117" i="4"/>
  <c r="D117" i="4" s="1"/>
  <c r="C118" i="4"/>
  <c r="D118" i="4" s="1"/>
  <c r="C119" i="4"/>
  <c r="D119" i="4" s="1"/>
  <c r="C120" i="4"/>
  <c r="D120" i="4" s="1"/>
  <c r="C121" i="4"/>
  <c r="D121" i="4" s="1"/>
  <c r="C122" i="4"/>
  <c r="D122" i="4" s="1"/>
  <c r="C123" i="4"/>
  <c r="D123" i="4" s="1"/>
  <c r="C124" i="4"/>
  <c r="E124" i="4" s="1"/>
  <c r="C125" i="4"/>
  <c r="E125" i="4" s="1"/>
  <c r="C126" i="4"/>
  <c r="D126" i="4" s="1"/>
  <c r="C127" i="4"/>
  <c r="E127" i="4" s="1"/>
  <c r="C128" i="4"/>
  <c r="E128" i="4" s="1"/>
  <c r="C129" i="4"/>
  <c r="E129" i="4" s="1"/>
  <c r="C130" i="4"/>
  <c r="D130" i="4" s="1"/>
  <c r="C131" i="4"/>
  <c r="E131" i="4" s="1"/>
  <c r="C132" i="4"/>
  <c r="D132" i="4" s="1"/>
  <c r="C133" i="4"/>
  <c r="E133" i="4" s="1"/>
  <c r="C134" i="4"/>
  <c r="D134" i="4" s="1"/>
  <c r="C135" i="4"/>
  <c r="D135" i="4" s="1"/>
  <c r="C136" i="4"/>
  <c r="D136" i="4" s="1"/>
  <c r="C137" i="4"/>
  <c r="D137" i="4" s="1"/>
  <c r="C138" i="4"/>
  <c r="D138" i="4" s="1"/>
  <c r="C139" i="4"/>
  <c r="D139" i="4" s="1"/>
  <c r="C140" i="4"/>
  <c r="E140" i="4" s="1"/>
  <c r="C141" i="4"/>
  <c r="E141" i="4" s="1"/>
  <c r="C142" i="4"/>
  <c r="D142" i="4" s="1"/>
  <c r="C143" i="4"/>
  <c r="E143" i="4" s="1"/>
  <c r="C144" i="4"/>
  <c r="E144" i="4" s="1"/>
  <c r="C145" i="4"/>
  <c r="D145" i="4" s="1"/>
  <c r="C146" i="4"/>
  <c r="E146" i="4" s="1"/>
  <c r="C147" i="4"/>
  <c r="D147" i="4" s="1"/>
  <c r="C148" i="4"/>
  <c r="D148" i="4" s="1"/>
  <c r="C149" i="4"/>
  <c r="E149" i="4" s="1"/>
  <c r="C150" i="4"/>
  <c r="D150" i="4" s="1"/>
  <c r="C151" i="4"/>
  <c r="D151" i="4" s="1"/>
  <c r="C152" i="4"/>
  <c r="D152" i="4" s="1"/>
  <c r="C153" i="4"/>
  <c r="D153" i="4" s="1"/>
  <c r="C154" i="4"/>
  <c r="D154" i="4" s="1"/>
  <c r="C155" i="4"/>
  <c r="D155" i="4" s="1"/>
  <c r="C156" i="4"/>
  <c r="E156" i="4" s="1"/>
  <c r="C157" i="4"/>
  <c r="E157" i="4" s="1"/>
  <c r="C158" i="4"/>
  <c r="E158" i="4" s="1"/>
  <c r="C159" i="4"/>
  <c r="E159" i="4" s="1"/>
  <c r="C160" i="4"/>
  <c r="E160" i="4" s="1"/>
  <c r="C161" i="4"/>
  <c r="D161" i="4" s="1"/>
  <c r="C162" i="4"/>
  <c r="E162" i="4" s="1"/>
  <c r="C163" i="4"/>
  <c r="D163" i="4" s="1"/>
  <c r="C164" i="4"/>
  <c r="D164" i="4" s="1"/>
  <c r="C165" i="4"/>
  <c r="D165" i="4" s="1"/>
  <c r="C166" i="4"/>
  <c r="D166" i="4" s="1"/>
  <c r="C167" i="4"/>
  <c r="D167" i="4" s="1"/>
  <c r="C168" i="4"/>
  <c r="D168" i="4" s="1"/>
  <c r="C169" i="4"/>
  <c r="D169" i="4" s="1"/>
  <c r="C170" i="4"/>
  <c r="D170" i="4" s="1"/>
  <c r="C171" i="4"/>
  <c r="D171" i="4" s="1"/>
  <c r="C172" i="4"/>
  <c r="E172" i="4" s="1"/>
  <c r="C173" i="4"/>
  <c r="E173" i="4" s="1"/>
  <c r="C174" i="4"/>
  <c r="D174" i="4" s="1"/>
  <c r="C175" i="4"/>
  <c r="E175" i="4" s="1"/>
  <c r="C176" i="4"/>
  <c r="E176" i="4" s="1"/>
  <c r="C177" i="4"/>
  <c r="E177" i="4" s="1"/>
  <c r="C178" i="4"/>
  <c r="D178" i="4" s="1"/>
  <c r="C179" i="4"/>
  <c r="D179" i="4" s="1"/>
  <c r="C180" i="4"/>
  <c r="D180" i="4" s="1"/>
  <c r="C181" i="4"/>
  <c r="D181" i="4" s="1"/>
  <c r="C182" i="4"/>
  <c r="D182" i="4" s="1"/>
  <c r="C183" i="4"/>
  <c r="D183" i="4" s="1"/>
  <c r="C184" i="4"/>
  <c r="D184" i="4" s="1"/>
  <c r="C185" i="4"/>
  <c r="D185" i="4" s="1"/>
  <c r="C186" i="4"/>
  <c r="C3" i="11" s="1"/>
  <c r="C187" i="4"/>
  <c r="D187" i="4" s="1"/>
  <c r="C188" i="4"/>
  <c r="E188" i="4" s="1"/>
  <c r="C189" i="4"/>
  <c r="E189" i="4" s="1"/>
  <c r="C190" i="4"/>
  <c r="D190" i="4" s="1"/>
  <c r="C191" i="4"/>
  <c r="E191" i="4" s="1"/>
  <c r="C192" i="4"/>
  <c r="E192" i="4" s="1"/>
  <c r="C193" i="4"/>
  <c r="D193" i="4" s="1"/>
  <c r="C194" i="4"/>
  <c r="D194" i="4" s="1"/>
  <c r="C195" i="4"/>
  <c r="D195" i="4" s="1"/>
  <c r="C196" i="4"/>
  <c r="D196" i="4" s="1"/>
  <c r="C197" i="4"/>
  <c r="E197" i="4" s="1"/>
  <c r="C198" i="4"/>
  <c r="D198" i="4" s="1"/>
  <c r="C199" i="4"/>
  <c r="D199" i="4" s="1"/>
  <c r="C200" i="4"/>
  <c r="D200" i="4" s="1"/>
  <c r="C201" i="4"/>
  <c r="D201" i="4" s="1"/>
  <c r="C202" i="4"/>
  <c r="D202" i="4" s="1"/>
  <c r="C203" i="4"/>
  <c r="D203" i="4" s="1"/>
  <c r="C204" i="4"/>
  <c r="E204" i="4" s="1"/>
  <c r="C205" i="4"/>
  <c r="E205" i="4" s="1"/>
  <c r="C206" i="4"/>
  <c r="D206" i="4" s="1"/>
  <c r="C207" i="4"/>
  <c r="E207" i="4" s="1"/>
  <c r="C208" i="4"/>
  <c r="E208" i="4" s="1"/>
  <c r="C209" i="4"/>
  <c r="D209" i="4" s="1"/>
  <c r="C210" i="4"/>
  <c r="E210" i="4" s="1"/>
  <c r="C211" i="4"/>
  <c r="E211" i="4" s="1"/>
  <c r="C212" i="4"/>
  <c r="D212" i="4" s="1"/>
  <c r="C213" i="4"/>
  <c r="D213" i="4" s="1"/>
  <c r="C214" i="4"/>
  <c r="E214" i="4" s="1"/>
  <c r="C215" i="4"/>
  <c r="D215" i="4" s="1"/>
  <c r="C216" i="4"/>
  <c r="D216" i="4" s="1"/>
  <c r="C217" i="4"/>
  <c r="D217" i="4" s="1"/>
  <c r="C218" i="4"/>
  <c r="D218" i="4" s="1"/>
  <c r="C219" i="4"/>
  <c r="D219" i="4" s="1"/>
  <c r="C220" i="4"/>
  <c r="E220" i="4" s="1"/>
  <c r="C221" i="4"/>
  <c r="E221" i="4" s="1"/>
  <c r="C222" i="4"/>
  <c r="D222" i="4" s="1"/>
  <c r="C223" i="4"/>
  <c r="E223" i="4" s="1"/>
  <c r="C224" i="4"/>
  <c r="E224" i="4" s="1"/>
  <c r="C225" i="4"/>
  <c r="D225" i="4" s="1"/>
  <c r="C226" i="4"/>
  <c r="E226" i="4" s="1"/>
  <c r="C227" i="4"/>
  <c r="E227" i="4" s="1"/>
  <c r="C228" i="4"/>
  <c r="D228" i="4" s="1"/>
  <c r="C229" i="4"/>
  <c r="D229" i="4" s="1"/>
  <c r="C230" i="4"/>
  <c r="E230" i="4" s="1"/>
  <c r="C231" i="4"/>
  <c r="D231" i="4" s="1"/>
  <c r="C232" i="4"/>
  <c r="D232" i="4" s="1"/>
  <c r="C233" i="4"/>
  <c r="D233" i="4" s="1"/>
  <c r="C234" i="4"/>
  <c r="D234" i="4" s="1"/>
  <c r="C235" i="4"/>
  <c r="D235" i="4" s="1"/>
  <c r="C236" i="4"/>
  <c r="E236" i="4" s="1"/>
  <c r="C237" i="4"/>
  <c r="E237" i="4" s="1"/>
  <c r="C238" i="4"/>
  <c r="D238" i="4" s="1"/>
  <c r="C239" i="4"/>
  <c r="E239" i="4" s="1"/>
  <c r="C240" i="4"/>
  <c r="E240" i="4" s="1"/>
  <c r="C241" i="4"/>
  <c r="D241" i="4" s="1"/>
  <c r="C242" i="4"/>
  <c r="E242" i="4" s="1"/>
  <c r="C243" i="4"/>
  <c r="E243" i="4" s="1"/>
  <c r="C244" i="4"/>
  <c r="D244" i="4" s="1"/>
  <c r="C245" i="4"/>
  <c r="D245" i="4" s="1"/>
  <c r="C246" i="4"/>
  <c r="E246" i="4" s="1"/>
  <c r="C247" i="4"/>
  <c r="D247" i="4" s="1"/>
  <c r="C248" i="4"/>
  <c r="D248" i="4" s="1"/>
  <c r="C249" i="4"/>
  <c r="D249" i="4" s="1"/>
  <c r="C250" i="4"/>
  <c r="D250" i="4" s="1"/>
  <c r="C251" i="4"/>
  <c r="D251" i="4" s="1"/>
  <c r="C252" i="4"/>
  <c r="E252" i="4" s="1"/>
  <c r="C253" i="4"/>
  <c r="E253" i="4" s="1"/>
  <c r="C254" i="4"/>
  <c r="D254" i="4" s="1"/>
  <c r="C255" i="4"/>
  <c r="E255" i="4" s="1"/>
  <c r="C256" i="4"/>
  <c r="E256" i="4" s="1"/>
  <c r="C257" i="4"/>
  <c r="D257" i="4" s="1"/>
  <c r="C258" i="4"/>
  <c r="E258" i="4" s="1"/>
  <c r="C259" i="4"/>
  <c r="E259" i="4" s="1"/>
  <c r="C260" i="4"/>
  <c r="D260" i="4" s="1"/>
  <c r="C261" i="4"/>
  <c r="D261" i="4" s="1"/>
  <c r="C262" i="4"/>
  <c r="E262" i="4" s="1"/>
  <c r="C263" i="4"/>
  <c r="D263" i="4" s="1"/>
  <c r="C264" i="4"/>
  <c r="D264" i="4" s="1"/>
  <c r="C265" i="4"/>
  <c r="D265" i="4" s="1"/>
  <c r="C266" i="4"/>
  <c r="D266" i="4" s="1"/>
  <c r="C267" i="4"/>
  <c r="D267" i="4" s="1"/>
  <c r="C268" i="4"/>
  <c r="E268" i="4" s="1"/>
  <c r="C269" i="4"/>
  <c r="E269" i="4" s="1"/>
  <c r="C270" i="4"/>
  <c r="D270" i="4" s="1"/>
  <c r="C271" i="4"/>
  <c r="E271" i="4" s="1"/>
  <c r="C272" i="4"/>
  <c r="E272" i="4" s="1"/>
  <c r="C273" i="4"/>
  <c r="D273" i="4" s="1"/>
  <c r="C274" i="4"/>
  <c r="E274" i="4" s="1"/>
  <c r="C275" i="4"/>
  <c r="E275" i="4" s="1"/>
  <c r="C276" i="4"/>
  <c r="D276" i="4" s="1"/>
  <c r="C277" i="4"/>
  <c r="D277" i="4" s="1"/>
  <c r="C278" i="4"/>
  <c r="C4" i="11" s="1"/>
  <c r="C279" i="4"/>
  <c r="D279" i="4" s="1"/>
  <c r="C280" i="4"/>
  <c r="D280" i="4" s="1"/>
  <c r="C281" i="4"/>
  <c r="D281" i="4" s="1"/>
  <c r="C282" i="4"/>
  <c r="D282" i="4" s="1"/>
  <c r="C283" i="4"/>
  <c r="E283" i="4" s="1"/>
  <c r="C284" i="4"/>
  <c r="E284" i="4" s="1"/>
  <c r="C285" i="4"/>
  <c r="E285" i="4" s="1"/>
  <c r="C286" i="4"/>
  <c r="E286" i="4" s="1"/>
  <c r="C287" i="4"/>
  <c r="E287" i="4" s="1"/>
  <c r="C288" i="4"/>
  <c r="D288" i="4" s="1"/>
  <c r="C289" i="4"/>
  <c r="D289" i="4" s="1"/>
  <c r="C290" i="4"/>
  <c r="E290" i="4" s="1"/>
  <c r="C291" i="4"/>
  <c r="D291" i="4" s="1"/>
  <c r="C292" i="4"/>
  <c r="D292" i="4" s="1"/>
  <c r="C293" i="4"/>
  <c r="D293" i="4" s="1"/>
  <c r="C294" i="4"/>
  <c r="D294" i="4" s="1"/>
  <c r="C295" i="4"/>
  <c r="D295" i="4" s="1"/>
  <c r="C296" i="4"/>
  <c r="D296" i="4" s="1"/>
  <c r="C297" i="4"/>
  <c r="D297" i="4" s="1"/>
  <c r="C298" i="4"/>
  <c r="D298" i="4" s="1"/>
  <c r="C299" i="4"/>
  <c r="E299" i="4" s="1"/>
  <c r="C300" i="4"/>
  <c r="E300" i="4" s="1"/>
  <c r="C301" i="4"/>
  <c r="E301" i="4" s="1"/>
  <c r="C302" i="4"/>
  <c r="E302" i="4" s="1"/>
  <c r="C303" i="4"/>
  <c r="E303" i="4" s="1"/>
  <c r="C304" i="4"/>
  <c r="D304" i="4" s="1"/>
  <c r="C305" i="4"/>
  <c r="D305" i="4" s="1"/>
  <c r="C306" i="4"/>
  <c r="E306" i="4" s="1"/>
  <c r="C307" i="4"/>
  <c r="D307" i="4" s="1"/>
  <c r="C308" i="4"/>
  <c r="D308" i="4" s="1"/>
  <c r="C309" i="4"/>
  <c r="D309" i="4" s="1"/>
  <c r="C310" i="4"/>
  <c r="D310" i="4" s="1"/>
  <c r="C311" i="4"/>
  <c r="D311" i="4" s="1"/>
  <c r="C312" i="4"/>
  <c r="D312" i="4" s="1"/>
  <c r="C313" i="4"/>
  <c r="D313" i="4" s="1"/>
  <c r="C314" i="4"/>
  <c r="D314" i="4" s="1"/>
  <c r="C315" i="4"/>
  <c r="D315" i="4" s="1"/>
  <c r="C316" i="4"/>
  <c r="E316" i="4" s="1"/>
  <c r="C317" i="4"/>
  <c r="E317" i="4" s="1"/>
  <c r="C318" i="4"/>
  <c r="D318" i="4" s="1"/>
  <c r="C319" i="4"/>
  <c r="E319" i="4" s="1"/>
  <c r="C320" i="4"/>
  <c r="D320" i="4" s="1"/>
  <c r="C321" i="4"/>
  <c r="D321" i="4" s="1"/>
  <c r="C322" i="4"/>
  <c r="D322" i="4" s="1"/>
  <c r="C323" i="4"/>
  <c r="D323" i="4" s="1"/>
  <c r="C324" i="4"/>
  <c r="D324" i="4" s="1"/>
  <c r="C325" i="4"/>
  <c r="D325" i="4" s="1"/>
  <c r="C326" i="4"/>
  <c r="D326" i="4" s="1"/>
  <c r="C327" i="4"/>
  <c r="D327" i="4" s="1"/>
  <c r="C328" i="4"/>
  <c r="D328" i="4" s="1"/>
  <c r="C329" i="4"/>
  <c r="D329" i="4" s="1"/>
  <c r="C330" i="4"/>
  <c r="D330" i="4" s="1"/>
  <c r="C331" i="4"/>
  <c r="D331" i="4" s="1"/>
  <c r="C332" i="4"/>
  <c r="E332" i="4" s="1"/>
  <c r="C333" i="4"/>
  <c r="E333" i="4" s="1"/>
  <c r="C334" i="4"/>
  <c r="E334" i="4" s="1"/>
  <c r="C335" i="4"/>
  <c r="E335" i="4" s="1"/>
  <c r="C336" i="4"/>
  <c r="D336" i="4" s="1"/>
  <c r="C337" i="4"/>
  <c r="D337" i="4" s="1"/>
  <c r="C338" i="4"/>
  <c r="D338" i="4" s="1"/>
  <c r="C339" i="4"/>
  <c r="E339" i="4" s="1"/>
  <c r="C340" i="4"/>
  <c r="D340" i="4" s="1"/>
  <c r="C341" i="4"/>
  <c r="D341" i="4" s="1"/>
  <c r="C342" i="4"/>
  <c r="D342" i="4" s="1"/>
  <c r="C343" i="4"/>
  <c r="D343" i="4" s="1"/>
  <c r="C344" i="4"/>
  <c r="D344" i="4" s="1"/>
  <c r="C345" i="4"/>
  <c r="D345" i="4" s="1"/>
  <c r="C346" i="4"/>
  <c r="D346" i="4" s="1"/>
  <c r="C347" i="4"/>
  <c r="D347" i="4" s="1"/>
  <c r="C348" i="4"/>
  <c r="E348" i="4" s="1"/>
  <c r="C349" i="4"/>
  <c r="E349" i="4" s="1"/>
  <c r="C350" i="4"/>
  <c r="E350" i="4" s="1"/>
  <c r="C351" i="4"/>
  <c r="E351" i="4" s="1"/>
  <c r="C352" i="4"/>
  <c r="D352" i="4" s="1"/>
  <c r="C353" i="4"/>
  <c r="D353" i="4" s="1"/>
  <c r="C354" i="4"/>
  <c r="D354" i="4" s="1"/>
  <c r="C355" i="4"/>
  <c r="D355" i="4" s="1"/>
  <c r="C356" i="4"/>
  <c r="D356" i="4" s="1"/>
  <c r="C357" i="4"/>
  <c r="E357" i="4" s="1"/>
  <c r="C358" i="4"/>
  <c r="D358" i="4" s="1"/>
  <c r="C359" i="4"/>
  <c r="D359" i="4" s="1"/>
  <c r="C360" i="4"/>
  <c r="D360" i="4" s="1"/>
  <c r="C361" i="4"/>
  <c r="D361" i="4" s="1"/>
  <c r="C362" i="4"/>
  <c r="D362" i="4" s="1"/>
  <c r="C363" i="4"/>
  <c r="D363" i="4" s="1"/>
  <c r="C364" i="4"/>
  <c r="E364" i="4" s="1"/>
  <c r="C365" i="4"/>
  <c r="E365" i="4" s="1"/>
  <c r="C366" i="4"/>
  <c r="E366" i="4" s="1"/>
  <c r="C367" i="4"/>
  <c r="E367" i="4" s="1"/>
  <c r="C368" i="4"/>
  <c r="E368" i="4" s="1"/>
  <c r="C369" i="4"/>
  <c r="D369" i="4" s="1"/>
  <c r="C370" i="4"/>
  <c r="D370" i="4" s="1"/>
  <c r="C371" i="4"/>
  <c r="E371" i="4" s="1"/>
  <c r="C372" i="4"/>
  <c r="D372" i="4" s="1"/>
  <c r="C373" i="4"/>
  <c r="D373" i="4" s="1"/>
  <c r="C374" i="4"/>
  <c r="D374" i="4" s="1"/>
  <c r="C375" i="4"/>
  <c r="D375" i="4" s="1"/>
  <c r="C376" i="4"/>
  <c r="D376" i="4" s="1"/>
  <c r="C377" i="4"/>
  <c r="D377" i="4" s="1"/>
  <c r="C378" i="4"/>
  <c r="D378" i="4" s="1"/>
  <c r="C379" i="4"/>
  <c r="D379" i="4" s="1"/>
  <c r="C380" i="4"/>
  <c r="E380" i="4" s="1"/>
  <c r="C381" i="4"/>
  <c r="E381" i="4" s="1"/>
  <c r="C382" i="4"/>
  <c r="D382" i="4" s="1"/>
  <c r="C383" i="4"/>
  <c r="E383" i="4" s="1"/>
  <c r="C384" i="4"/>
  <c r="D384" i="4" s="1"/>
  <c r="C385" i="4"/>
  <c r="D385" i="4" s="1"/>
  <c r="C386" i="4"/>
  <c r="E386" i="4" s="1"/>
  <c r="C387" i="4"/>
  <c r="D387" i="4" s="1"/>
  <c r="C388" i="4"/>
  <c r="D388" i="4" s="1"/>
  <c r="C389" i="4"/>
  <c r="D389" i="4" s="1"/>
  <c r="C390" i="4"/>
  <c r="D390" i="4" s="1"/>
  <c r="C391" i="4"/>
  <c r="D391" i="4" s="1"/>
  <c r="C392" i="4"/>
  <c r="D392" i="4" s="1"/>
  <c r="C393" i="4"/>
  <c r="D393" i="4" s="1"/>
  <c r="C394" i="4"/>
  <c r="D394" i="4" s="1"/>
  <c r="C395" i="4"/>
  <c r="D395" i="4" s="1"/>
  <c r="C396" i="4"/>
  <c r="E396" i="4" s="1"/>
  <c r="C397" i="4"/>
  <c r="E397" i="4" s="1"/>
  <c r="C398" i="4"/>
  <c r="D398" i="4" s="1"/>
  <c r="C399" i="4"/>
  <c r="C5" i="11" s="1"/>
  <c r="C400" i="4"/>
  <c r="D400" i="4" s="1"/>
  <c r="C401" i="4"/>
  <c r="D401" i="4" s="1"/>
  <c r="C402" i="4"/>
  <c r="E402" i="4" s="1"/>
  <c r="C403" i="4"/>
  <c r="D403" i="4" s="1"/>
  <c r="C404" i="4"/>
  <c r="E404" i="4" s="1"/>
  <c r="C405" i="4"/>
  <c r="E405" i="4" s="1"/>
  <c r="C406" i="4"/>
  <c r="D406" i="4" s="1"/>
  <c r="C407" i="4"/>
  <c r="D407" i="4" s="1"/>
  <c r="C408" i="4"/>
  <c r="D408" i="4" s="1"/>
  <c r="C409" i="4"/>
  <c r="D409" i="4" s="1"/>
  <c r="C410" i="4"/>
  <c r="D410" i="4" s="1"/>
  <c r="C411" i="4"/>
  <c r="D411" i="4" s="1"/>
  <c r="C412" i="4"/>
  <c r="E412" i="4" s="1"/>
  <c r="C413" i="4"/>
  <c r="E413" i="4" s="1"/>
  <c r="C414" i="4"/>
  <c r="E414" i="4" s="1"/>
  <c r="C415" i="4"/>
  <c r="E415" i="4" s="1"/>
  <c r="C416" i="4"/>
  <c r="D416" i="4" s="1"/>
  <c r="C417" i="4"/>
  <c r="D417" i="4" s="1"/>
  <c r="C418" i="4"/>
  <c r="D418" i="4" s="1"/>
  <c r="C419" i="4"/>
  <c r="E419" i="4" s="1"/>
  <c r="C420" i="4"/>
  <c r="D420" i="4" s="1"/>
  <c r="C421" i="4"/>
  <c r="D421" i="4" s="1"/>
  <c r="C422" i="4"/>
  <c r="D422" i="4" s="1"/>
  <c r="C423" i="4"/>
  <c r="D423" i="4" s="1"/>
  <c r="C424" i="4"/>
  <c r="D424" i="4" s="1"/>
  <c r="C425" i="4"/>
  <c r="D425" i="4" s="1"/>
  <c r="C426" i="4"/>
  <c r="D426" i="4" s="1"/>
  <c r="C427" i="4"/>
  <c r="E427" i="4" s="1"/>
  <c r="C428" i="4"/>
  <c r="E428" i="4" s="1"/>
  <c r="C429" i="4"/>
  <c r="E429" i="4" s="1"/>
  <c r="C430" i="4"/>
  <c r="E430" i="4" s="1"/>
  <c r="C431" i="4"/>
  <c r="E431" i="4" s="1"/>
  <c r="C432" i="4"/>
  <c r="E432" i="4" s="1"/>
  <c r="C433" i="4"/>
  <c r="D433" i="4" s="1"/>
  <c r="C434" i="4"/>
  <c r="E434" i="4" s="1"/>
  <c r="C435" i="4"/>
  <c r="E435" i="4" s="1"/>
  <c r="C436" i="4"/>
  <c r="D436" i="4" s="1"/>
  <c r="C437" i="4"/>
  <c r="D437" i="4" s="1"/>
  <c r="C438" i="4"/>
  <c r="D438" i="4" s="1"/>
  <c r="C439" i="4"/>
  <c r="D439" i="4" s="1"/>
  <c r="C440" i="4"/>
  <c r="D440" i="4" s="1"/>
  <c r="C441" i="4"/>
  <c r="D441" i="4" s="1"/>
  <c r="C442" i="4"/>
  <c r="D442" i="4" s="1"/>
  <c r="C443" i="4"/>
  <c r="D443" i="4" s="1"/>
  <c r="C444" i="4"/>
  <c r="E444" i="4" s="1"/>
  <c r="C445" i="4"/>
  <c r="E445" i="4" s="1"/>
  <c r="C446" i="4"/>
  <c r="D446" i="4" s="1"/>
  <c r="C447" i="4"/>
  <c r="E447" i="4" s="1"/>
  <c r="C448" i="4"/>
  <c r="D448" i="4" s="1"/>
  <c r="C449" i="4"/>
  <c r="D449" i="4" s="1"/>
  <c r="C450" i="4"/>
  <c r="D450" i="4" s="1"/>
  <c r="C451" i="4"/>
  <c r="D451" i="4" s="1"/>
  <c r="C452" i="4"/>
  <c r="D452" i="4" s="1"/>
  <c r="C453" i="4"/>
  <c r="E453" i="4" s="1"/>
  <c r="C454" i="4"/>
  <c r="D454" i="4" s="1"/>
  <c r="C455" i="4"/>
  <c r="D455" i="4" s="1"/>
  <c r="C456" i="4"/>
  <c r="D456" i="4" s="1"/>
  <c r="C457" i="4"/>
  <c r="D457" i="4" s="1"/>
  <c r="C458" i="4"/>
  <c r="D458" i="4" s="1"/>
  <c r="C459" i="4"/>
  <c r="D459" i="4" s="1"/>
  <c r="C460" i="4"/>
  <c r="E460" i="4" s="1"/>
  <c r="C461" i="4"/>
  <c r="E461" i="4" s="1"/>
  <c r="C462" i="4"/>
  <c r="D462" i="4" s="1"/>
  <c r="C463" i="4"/>
  <c r="E463" i="4" s="1"/>
  <c r="C464" i="4"/>
  <c r="E464" i="4" s="1"/>
  <c r="C465" i="4"/>
  <c r="D465" i="4" s="1"/>
  <c r="C466" i="4"/>
  <c r="D466" i="4" s="1"/>
  <c r="C467" i="4"/>
  <c r="D467" i="4" s="1"/>
  <c r="C468" i="4"/>
  <c r="E468" i="4" s="1"/>
  <c r="C469" i="4"/>
  <c r="E469" i="4" s="1"/>
  <c r="C2" i="4"/>
  <c r="G4" i="4"/>
  <c r="H4" i="4" s="1"/>
  <c r="G5" i="4"/>
  <c r="H5" i="4" s="1"/>
  <c r="G6" i="4"/>
  <c r="H6" i="4" s="1"/>
  <c r="G7" i="4"/>
  <c r="H7" i="4" s="1"/>
  <c r="G8" i="4"/>
  <c r="H8" i="4" s="1"/>
  <c r="G9" i="4"/>
  <c r="H9" i="4" s="1"/>
  <c r="G10" i="4"/>
  <c r="I10" i="4" s="1"/>
  <c r="G11" i="4"/>
  <c r="H11" i="4" s="1"/>
  <c r="G12" i="4"/>
  <c r="H12" i="4" s="1"/>
  <c r="G13" i="4"/>
  <c r="H13" i="4" s="1"/>
  <c r="G14" i="4"/>
  <c r="I14" i="4" s="1"/>
  <c r="G15" i="4"/>
  <c r="I15" i="4" s="1"/>
  <c r="G16" i="4"/>
  <c r="H16" i="4" s="1"/>
  <c r="G17" i="4"/>
  <c r="H17" i="4" s="1"/>
  <c r="G18" i="4"/>
  <c r="H18" i="4" s="1"/>
  <c r="G19" i="4"/>
  <c r="I19" i="4" s="1"/>
  <c r="G20" i="4"/>
  <c r="H20" i="4" s="1"/>
  <c r="G21" i="4"/>
  <c r="H21" i="4" s="1"/>
  <c r="G22" i="4"/>
  <c r="I22" i="4" s="1"/>
  <c r="G23" i="4"/>
  <c r="G24" i="4"/>
  <c r="H24" i="4" s="1"/>
  <c r="G25" i="4"/>
  <c r="H25" i="4" s="1"/>
  <c r="G26" i="4"/>
  <c r="H26" i="4" s="1"/>
  <c r="G27" i="4"/>
  <c r="I27" i="4" s="1"/>
  <c r="G28" i="4"/>
  <c r="G29" i="4"/>
  <c r="I29" i="4" s="1"/>
  <c r="G30" i="4"/>
  <c r="I30" i="4" s="1"/>
  <c r="G31" i="4"/>
  <c r="I31" i="4" s="1"/>
  <c r="G32" i="4"/>
  <c r="H32" i="4" s="1"/>
  <c r="G33" i="4"/>
  <c r="G34" i="4"/>
  <c r="H34" i="4" s="1"/>
  <c r="G35" i="4"/>
  <c r="I35" i="4" s="1"/>
  <c r="G36" i="4"/>
  <c r="H36" i="4" s="1"/>
  <c r="G37" i="4"/>
  <c r="H37" i="4" s="1"/>
  <c r="G38" i="4"/>
  <c r="I38" i="4" s="1"/>
  <c r="G39" i="4"/>
  <c r="H39" i="4" s="1"/>
  <c r="G40" i="4"/>
  <c r="H40" i="4" s="1"/>
  <c r="G41" i="4"/>
  <c r="H41" i="4" s="1"/>
  <c r="G42" i="4"/>
  <c r="I42" i="4" s="1"/>
  <c r="G43" i="4"/>
  <c r="H43" i="4" s="1"/>
  <c r="G44" i="4"/>
  <c r="I44" i="4" s="1"/>
  <c r="G45" i="4"/>
  <c r="H45" i="4" s="1"/>
  <c r="G46" i="4"/>
  <c r="I46" i="4" s="1"/>
  <c r="G47" i="4"/>
  <c r="H47" i="4" s="1"/>
  <c r="G48" i="4"/>
  <c r="H48" i="4" s="1"/>
  <c r="G49" i="4"/>
  <c r="H49" i="4" s="1"/>
  <c r="G50" i="4"/>
  <c r="H50" i="4" s="1"/>
  <c r="G51" i="4"/>
  <c r="I51" i="4" s="1"/>
  <c r="G52" i="4"/>
  <c r="H52" i="4" s="1"/>
  <c r="G53" i="4"/>
  <c r="G54" i="4"/>
  <c r="H54" i="4" s="1"/>
  <c r="G55" i="4"/>
  <c r="H55" i="4" s="1"/>
  <c r="G56" i="4"/>
  <c r="H56" i="4" s="1"/>
  <c r="G57" i="4"/>
  <c r="H57" i="4" s="1"/>
  <c r="G58" i="4"/>
  <c r="I58" i="4" s="1"/>
  <c r="G59" i="4"/>
  <c r="H59" i="4" s="1"/>
  <c r="G60" i="4"/>
  <c r="I60" i="4" s="1"/>
  <c r="G61" i="4"/>
  <c r="H61" i="4" s="1"/>
  <c r="G62" i="4"/>
  <c r="I62" i="4" s="1"/>
  <c r="G63" i="4"/>
  <c r="I63" i="4" s="1"/>
  <c r="G64" i="4"/>
  <c r="I64" i="4" s="1"/>
  <c r="G65" i="4"/>
  <c r="H65" i="4" s="1"/>
  <c r="G66" i="4"/>
  <c r="H66" i="4" s="1"/>
  <c r="G67" i="4"/>
  <c r="I67" i="4" s="1"/>
  <c r="G68" i="4"/>
  <c r="H68" i="4" s="1"/>
  <c r="G69" i="4"/>
  <c r="H69" i="4" s="1"/>
  <c r="G70" i="4"/>
  <c r="I70" i="4" s="1"/>
  <c r="G71" i="4"/>
  <c r="H71" i="4" s="1"/>
  <c r="G72" i="4"/>
  <c r="H72" i="4" s="1"/>
  <c r="G73" i="4"/>
  <c r="H73" i="4" s="1"/>
  <c r="G74" i="4"/>
  <c r="I74" i="4" s="1"/>
  <c r="G75" i="4"/>
  <c r="H75" i="4" s="1"/>
  <c r="G76" i="4"/>
  <c r="I76" i="4" s="1"/>
  <c r="G77" i="4"/>
  <c r="H77" i="4" s="1"/>
  <c r="G78" i="4"/>
  <c r="I78" i="4" s="1"/>
  <c r="G79" i="4"/>
  <c r="H79" i="4" s="1"/>
  <c r="G80" i="4"/>
  <c r="H80" i="4" s="1"/>
  <c r="G81" i="4"/>
  <c r="H81" i="4" s="1"/>
  <c r="G82" i="4"/>
  <c r="H82" i="4" s="1"/>
  <c r="G83" i="4"/>
  <c r="I83" i="4" s="1"/>
  <c r="G84" i="4"/>
  <c r="I84" i="4" s="1"/>
  <c r="G85" i="4"/>
  <c r="H85" i="4" s="1"/>
  <c r="G86" i="4"/>
  <c r="H86" i="4" s="1"/>
  <c r="G87" i="4"/>
  <c r="H87" i="4" s="1"/>
  <c r="G88" i="4"/>
  <c r="H88" i="4" s="1"/>
  <c r="G89" i="4"/>
  <c r="G90" i="4"/>
  <c r="I90" i="4" s="1"/>
  <c r="G91" i="4"/>
  <c r="H91" i="4" s="1"/>
  <c r="G92" i="4"/>
  <c r="I92" i="4" s="1"/>
  <c r="G93" i="4"/>
  <c r="H93" i="4" s="1"/>
  <c r="G94" i="4"/>
  <c r="I94" i="4" s="1"/>
  <c r="G95" i="4"/>
  <c r="I95" i="4" s="1"/>
  <c r="G96" i="4"/>
  <c r="H96" i="4" s="1"/>
  <c r="G97" i="4"/>
  <c r="H97" i="4" s="1"/>
  <c r="G98" i="4"/>
  <c r="H98" i="4" s="1"/>
  <c r="G99" i="4"/>
  <c r="G100" i="4"/>
  <c r="H100" i="4" s="1"/>
  <c r="G101" i="4"/>
  <c r="H101" i="4" s="1"/>
  <c r="G102" i="4"/>
  <c r="H102" i="4" s="1"/>
  <c r="G103" i="4"/>
  <c r="H103" i="4" s="1"/>
  <c r="G104" i="4"/>
  <c r="H104" i="4" s="1"/>
  <c r="G105" i="4"/>
  <c r="H105" i="4" s="1"/>
  <c r="G106" i="4"/>
  <c r="I106" i="4" s="1"/>
  <c r="G107" i="4"/>
  <c r="H107" i="4" s="1"/>
  <c r="G108" i="4"/>
  <c r="H108" i="4" s="1"/>
  <c r="G109" i="4"/>
  <c r="G110" i="4"/>
  <c r="I110" i="4" s="1"/>
  <c r="G111" i="4"/>
  <c r="H111" i="4" s="1"/>
  <c r="G112" i="4"/>
  <c r="H112" i="4" s="1"/>
  <c r="G113" i="4"/>
  <c r="H113" i="4" s="1"/>
  <c r="G114" i="4"/>
  <c r="I114" i="4" s="1"/>
  <c r="G115" i="4"/>
  <c r="I115" i="4" s="1"/>
  <c r="G116" i="4"/>
  <c r="I116" i="4" s="1"/>
  <c r="G117" i="4"/>
  <c r="H117" i="4" s="1"/>
  <c r="G118" i="4"/>
  <c r="H118" i="4" s="1"/>
  <c r="G119" i="4"/>
  <c r="H119" i="4" s="1"/>
  <c r="G120" i="4"/>
  <c r="H120" i="4" s="1"/>
  <c r="G121" i="4"/>
  <c r="H121" i="4" s="1"/>
  <c r="G122" i="4"/>
  <c r="G123" i="4"/>
  <c r="H123" i="4" s="1"/>
  <c r="G124" i="4"/>
  <c r="H124" i="4" s="1"/>
  <c r="G125" i="4"/>
  <c r="H125" i="4" s="1"/>
  <c r="G126" i="4"/>
  <c r="I126" i="4" s="1"/>
  <c r="G127" i="4"/>
  <c r="I127" i="4" s="1"/>
  <c r="G128" i="4"/>
  <c r="I128" i="4" s="1"/>
  <c r="G129" i="4"/>
  <c r="G130" i="4"/>
  <c r="I130" i="4" s="1"/>
  <c r="G131" i="4"/>
  <c r="H131" i="4" s="1"/>
  <c r="G132" i="4"/>
  <c r="I132" i="4" s="1"/>
  <c r="G133" i="4"/>
  <c r="H133" i="4" s="1"/>
  <c r="G134" i="4"/>
  <c r="H134" i="4" s="1"/>
  <c r="G135" i="4"/>
  <c r="I135" i="4" s="1"/>
  <c r="G136" i="4"/>
  <c r="H136" i="4" s="1"/>
  <c r="G137" i="4"/>
  <c r="H137" i="4" s="1"/>
  <c r="G138" i="4"/>
  <c r="H138" i="4" s="1"/>
  <c r="G139" i="4"/>
  <c r="H139" i="4" s="1"/>
  <c r="G140" i="4"/>
  <c r="H140" i="4" s="1"/>
  <c r="G141" i="4"/>
  <c r="H141" i="4" s="1"/>
  <c r="G142" i="4"/>
  <c r="I142" i="4" s="1"/>
  <c r="G143" i="4"/>
  <c r="H143" i="4" s="1"/>
  <c r="G144" i="4"/>
  <c r="H144" i="4" s="1"/>
  <c r="G145" i="4"/>
  <c r="H145" i="4" s="1"/>
  <c r="G146" i="4"/>
  <c r="I146" i="4" s="1"/>
  <c r="G147" i="4"/>
  <c r="I147" i="4" s="1"/>
  <c r="G148" i="4"/>
  <c r="I148" i="4" s="1"/>
  <c r="G149" i="4"/>
  <c r="G150" i="4"/>
  <c r="H150" i="4" s="1"/>
  <c r="G151" i="4"/>
  <c r="H151" i="4" s="1"/>
  <c r="G152" i="4"/>
  <c r="H152" i="4" s="1"/>
  <c r="G153" i="4"/>
  <c r="G154" i="4"/>
  <c r="I154" i="4" s="1"/>
  <c r="G155" i="4"/>
  <c r="H155" i="4" s="1"/>
  <c r="G156" i="4"/>
  <c r="H156" i="4" s="1"/>
  <c r="G157" i="4"/>
  <c r="H157" i="4" s="1"/>
  <c r="G158" i="4"/>
  <c r="I158" i="4" s="1"/>
  <c r="G159" i="4"/>
  <c r="I159" i="4" s="1"/>
  <c r="G160" i="4"/>
  <c r="I160" i="4" s="1"/>
  <c r="G161" i="4"/>
  <c r="H161" i="4" s="1"/>
  <c r="G162" i="4"/>
  <c r="I162" i="4" s="1"/>
  <c r="G163" i="4"/>
  <c r="H163" i="4" s="1"/>
  <c r="G164" i="4"/>
  <c r="I164" i="4" s="1"/>
  <c r="G165" i="4"/>
  <c r="H165" i="4" s="1"/>
  <c r="G166" i="4"/>
  <c r="H166" i="4" s="1"/>
  <c r="G167" i="4"/>
  <c r="I167" i="4" s="1"/>
  <c r="G168" i="4"/>
  <c r="H168" i="4" s="1"/>
  <c r="G169" i="4"/>
  <c r="H169" i="4" s="1"/>
  <c r="G170" i="4"/>
  <c r="I170" i="4" s="1"/>
  <c r="G171" i="4"/>
  <c r="H171" i="4" s="1"/>
  <c r="G172" i="4"/>
  <c r="H172" i="4" s="1"/>
  <c r="G173" i="4"/>
  <c r="H173" i="4" s="1"/>
  <c r="G174" i="4"/>
  <c r="I174" i="4" s="1"/>
  <c r="G175" i="4"/>
  <c r="H175" i="4" s="1"/>
  <c r="G176" i="4"/>
  <c r="H176" i="4" s="1"/>
  <c r="G177" i="4"/>
  <c r="H177" i="4" s="1"/>
  <c r="G178" i="4"/>
  <c r="I178" i="4" s="1"/>
  <c r="G179" i="4"/>
  <c r="I179" i="4" s="1"/>
  <c r="G180" i="4"/>
  <c r="I180" i="4" s="1"/>
  <c r="G181" i="4"/>
  <c r="H181" i="4" s="1"/>
  <c r="G182" i="4"/>
  <c r="H182" i="4" s="1"/>
  <c r="G183" i="4"/>
  <c r="H183" i="4" s="1"/>
  <c r="G184" i="4"/>
  <c r="H184" i="4" s="1"/>
  <c r="G185" i="4"/>
  <c r="H185" i="4" s="1"/>
  <c r="G186" i="4"/>
  <c r="I186" i="4" s="1"/>
  <c r="G187" i="4"/>
  <c r="G188" i="4"/>
  <c r="H188" i="4" s="1"/>
  <c r="G189" i="4"/>
  <c r="H189" i="4" s="1"/>
  <c r="G190" i="4"/>
  <c r="I190" i="4" s="1"/>
  <c r="G191" i="4"/>
  <c r="I191" i="4" s="1"/>
  <c r="G192" i="4"/>
  <c r="I192" i="4" s="1"/>
  <c r="G193" i="4"/>
  <c r="H193" i="4" s="1"/>
  <c r="G194" i="4"/>
  <c r="I194" i="4" s="1"/>
  <c r="G195" i="4"/>
  <c r="H195" i="4" s="1"/>
  <c r="G196" i="4"/>
  <c r="I196" i="4" s="1"/>
  <c r="G197" i="4"/>
  <c r="H197" i="4" s="1"/>
  <c r="G198" i="4"/>
  <c r="H198" i="4" s="1"/>
  <c r="G199" i="4"/>
  <c r="I199" i="4" s="1"/>
  <c r="G200" i="4"/>
  <c r="H200" i="4" s="1"/>
  <c r="G201" i="4"/>
  <c r="H201" i="4" s="1"/>
  <c r="G202" i="4"/>
  <c r="I202" i="4" s="1"/>
  <c r="G203" i="4"/>
  <c r="H203" i="4" s="1"/>
  <c r="G204" i="4"/>
  <c r="G205" i="4"/>
  <c r="H205" i="4" s="1"/>
  <c r="G206" i="4"/>
  <c r="I206" i="4" s="1"/>
  <c r="G207" i="4"/>
  <c r="H207" i="4" s="1"/>
  <c r="G208" i="4"/>
  <c r="H208" i="4" s="1"/>
  <c r="G209" i="4"/>
  <c r="H209" i="4" s="1"/>
  <c r="G210" i="4"/>
  <c r="I210" i="4" s="1"/>
  <c r="G211" i="4"/>
  <c r="I211" i="4" s="1"/>
  <c r="G212" i="4"/>
  <c r="I212" i="4" s="1"/>
  <c r="G213" i="4"/>
  <c r="H213" i="4" s="1"/>
  <c r="G214" i="4"/>
  <c r="H214" i="4" s="1"/>
  <c r="G215" i="4"/>
  <c r="H215" i="4" s="1"/>
  <c r="G216" i="4"/>
  <c r="H216" i="4" s="1"/>
  <c r="G217" i="4"/>
  <c r="H217" i="4" s="1"/>
  <c r="G218" i="4"/>
  <c r="I218" i="4" s="1"/>
  <c r="G219" i="4"/>
  <c r="H219" i="4" s="1"/>
  <c r="G220" i="4"/>
  <c r="H220" i="4" s="1"/>
  <c r="G221" i="4"/>
  <c r="H221" i="4" s="1"/>
  <c r="G222" i="4"/>
  <c r="I222" i="4" s="1"/>
  <c r="G223" i="4"/>
  <c r="I223" i="4" s="1"/>
  <c r="G224" i="4"/>
  <c r="I224" i="4" s="1"/>
  <c r="G225" i="4"/>
  <c r="H225" i="4" s="1"/>
  <c r="G226" i="4"/>
  <c r="I226" i="4" s="1"/>
  <c r="G227" i="4"/>
  <c r="H227" i="4" s="1"/>
  <c r="G228" i="4"/>
  <c r="H228" i="4" s="1"/>
  <c r="G229" i="4"/>
  <c r="H229" i="4" s="1"/>
  <c r="G230" i="4"/>
  <c r="H230" i="4" s="1"/>
  <c r="G231" i="4"/>
  <c r="I231" i="4" s="1"/>
  <c r="G232" i="4"/>
  <c r="H232" i="4" s="1"/>
  <c r="G233" i="4"/>
  <c r="H233" i="4" s="1"/>
  <c r="G234" i="4"/>
  <c r="I234" i="4" s="1"/>
  <c r="G235" i="4"/>
  <c r="H235" i="4" s="1"/>
  <c r="G236" i="4"/>
  <c r="H236" i="4" s="1"/>
  <c r="G237" i="4"/>
  <c r="H237" i="4" s="1"/>
  <c r="G238" i="4"/>
  <c r="I238" i="4" s="1"/>
  <c r="G239" i="4"/>
  <c r="H239" i="4" s="1"/>
  <c r="G240" i="4"/>
  <c r="H240" i="4" s="1"/>
  <c r="G241" i="4"/>
  <c r="H241" i="4" s="1"/>
  <c r="G242" i="4"/>
  <c r="G243" i="4"/>
  <c r="I243" i="4" s="1"/>
  <c r="G244" i="4"/>
  <c r="I244" i="4" s="1"/>
  <c r="G245" i="4"/>
  <c r="H245" i="4" s="1"/>
  <c r="G246" i="4"/>
  <c r="H246" i="4" s="1"/>
  <c r="G247" i="4"/>
  <c r="H247" i="4" s="1"/>
  <c r="G248" i="4"/>
  <c r="H248" i="4" s="1"/>
  <c r="G249" i="4"/>
  <c r="H249" i="4" s="1"/>
  <c r="G250" i="4"/>
  <c r="I250" i="4" s="1"/>
  <c r="G251" i="4"/>
  <c r="H251" i="4" s="1"/>
  <c r="G252" i="4"/>
  <c r="I252" i="4" s="1"/>
  <c r="G253" i="4"/>
  <c r="H253" i="4" s="1"/>
  <c r="G254" i="4"/>
  <c r="G255" i="4"/>
  <c r="H255" i="4" s="1"/>
  <c r="G256" i="4"/>
  <c r="H256" i="4" s="1"/>
  <c r="G257" i="4"/>
  <c r="H257" i="4" s="1"/>
  <c r="G258" i="4"/>
  <c r="H258" i="4" s="1"/>
  <c r="G259" i="4"/>
  <c r="I259" i="4" s="1"/>
  <c r="G260" i="4"/>
  <c r="H260" i="4" s="1"/>
  <c r="G261" i="4"/>
  <c r="H261" i="4" s="1"/>
  <c r="G262" i="4"/>
  <c r="H262" i="4" s="1"/>
  <c r="G263" i="4"/>
  <c r="I263" i="4" s="1"/>
  <c r="G264" i="4"/>
  <c r="H264" i="4" s="1"/>
  <c r="G265" i="4"/>
  <c r="H265" i="4" s="1"/>
  <c r="G266" i="4"/>
  <c r="I266" i="4" s="1"/>
  <c r="G267" i="4"/>
  <c r="H267" i="4" s="1"/>
  <c r="G268" i="4"/>
  <c r="H268" i="4" s="1"/>
  <c r="G269" i="4"/>
  <c r="H269" i="4" s="1"/>
  <c r="G270" i="4"/>
  <c r="I270" i="4" s="1"/>
  <c r="G271" i="4"/>
  <c r="H271" i="4" s="1"/>
  <c r="G272" i="4"/>
  <c r="H272" i="4" s="1"/>
  <c r="G273" i="4"/>
  <c r="H273" i="4" s="1"/>
  <c r="G274" i="4"/>
  <c r="H274" i="4" s="1"/>
  <c r="G275" i="4"/>
  <c r="I275" i="4" s="1"/>
  <c r="G276" i="4"/>
  <c r="I276" i="4" s="1"/>
  <c r="G277" i="4"/>
  <c r="H277" i="4" s="1"/>
  <c r="G278" i="4"/>
  <c r="H278" i="4" s="1"/>
  <c r="G279" i="4"/>
  <c r="G280" i="4"/>
  <c r="H280" i="4" s="1"/>
  <c r="G281" i="4"/>
  <c r="H281" i="4" s="1"/>
  <c r="G282" i="4"/>
  <c r="I282" i="4" s="1"/>
  <c r="G283" i="4"/>
  <c r="H283" i="4" s="1"/>
  <c r="G284" i="4"/>
  <c r="I284" i="4" s="1"/>
  <c r="G285" i="4"/>
  <c r="H285" i="4" s="1"/>
  <c r="G286" i="4"/>
  <c r="I286" i="4" s="1"/>
  <c r="G287" i="4"/>
  <c r="I287" i="4" s="1"/>
  <c r="G288" i="4"/>
  <c r="H288" i="4" s="1"/>
  <c r="G289" i="4"/>
  <c r="H289" i="4" s="1"/>
  <c r="G290" i="4"/>
  <c r="H290" i="4" s="1"/>
  <c r="G291" i="4"/>
  <c r="H291" i="4" s="1"/>
  <c r="G292" i="4"/>
  <c r="H292" i="4" s="1"/>
  <c r="G293" i="4"/>
  <c r="G294" i="4"/>
  <c r="I294" i="4" s="1"/>
  <c r="G295" i="4"/>
  <c r="H295" i="4" s="1"/>
  <c r="G296" i="4"/>
  <c r="H296" i="4" s="1"/>
  <c r="G297" i="4"/>
  <c r="H297" i="4" s="1"/>
  <c r="G298" i="4"/>
  <c r="I298" i="4" s="1"/>
  <c r="G299" i="4"/>
  <c r="H299" i="4" s="1"/>
  <c r="G300" i="4"/>
  <c r="H300" i="4" s="1"/>
  <c r="G301" i="4"/>
  <c r="H301" i="4" s="1"/>
  <c r="G302" i="4"/>
  <c r="I302" i="4" s="1"/>
  <c r="G303" i="4"/>
  <c r="H303" i="4" s="1"/>
  <c r="G304" i="4"/>
  <c r="I304" i="4" s="1"/>
  <c r="G305" i="4"/>
  <c r="H305" i="4" s="1"/>
  <c r="G306" i="4"/>
  <c r="H306" i="4" s="1"/>
  <c r="G307" i="4"/>
  <c r="H307" i="4" s="1"/>
  <c r="G308" i="4"/>
  <c r="H308" i="4" s="1"/>
  <c r="G309" i="4"/>
  <c r="G310" i="4"/>
  <c r="H310" i="4" s="1"/>
  <c r="G311" i="4"/>
  <c r="H311" i="4" s="1"/>
  <c r="G312" i="4"/>
  <c r="H312" i="4" s="1"/>
  <c r="G313" i="4"/>
  <c r="H313" i="4" s="1"/>
  <c r="G314" i="4"/>
  <c r="I314" i="4" s="1"/>
  <c r="G315" i="4"/>
  <c r="I315" i="4" s="1"/>
  <c r="G316" i="4"/>
  <c r="H316" i="4" s="1"/>
  <c r="G317" i="4"/>
  <c r="H317" i="4" s="1"/>
  <c r="G318" i="4"/>
  <c r="I318" i="4" s="1"/>
  <c r="G319" i="4"/>
  <c r="H319" i="4" s="1"/>
  <c r="G320" i="4"/>
  <c r="I320" i="4" s="1"/>
  <c r="G321" i="4"/>
  <c r="H321" i="4" s="1"/>
  <c r="G322" i="4"/>
  <c r="H322" i="4" s="1"/>
  <c r="G323" i="4"/>
  <c r="H323" i="4" s="1"/>
  <c r="G324" i="4"/>
  <c r="I324" i="4" s="1"/>
  <c r="G325" i="4"/>
  <c r="H325" i="4" s="1"/>
  <c r="G326" i="4"/>
  <c r="G327" i="4"/>
  <c r="H327" i="4" s="1"/>
  <c r="G328" i="4"/>
  <c r="H328" i="4" s="1"/>
  <c r="G329" i="4"/>
  <c r="H329" i="4" s="1"/>
  <c r="G330" i="4"/>
  <c r="I330" i="4" s="1"/>
  <c r="G331" i="4"/>
  <c r="H331" i="4" s="1"/>
  <c r="G332" i="4"/>
  <c r="H332" i="4" s="1"/>
  <c r="G333" i="4"/>
  <c r="H333" i="4" s="1"/>
  <c r="G334" i="4"/>
  <c r="I334" i="4" s="1"/>
  <c r="G335" i="4"/>
  <c r="H335" i="4" s="1"/>
  <c r="G336" i="4"/>
  <c r="H336" i="4" s="1"/>
  <c r="G337" i="4"/>
  <c r="H337" i="4" s="1"/>
  <c r="G338" i="4"/>
  <c r="H338" i="4" s="1"/>
  <c r="G339" i="4"/>
  <c r="I339" i="4" s="1"/>
  <c r="G340" i="4"/>
  <c r="I340" i="4" s="1"/>
  <c r="G341" i="4"/>
  <c r="H341" i="4" s="1"/>
  <c r="G342" i="4"/>
  <c r="H342" i="4" s="1"/>
  <c r="G343" i="4"/>
  <c r="H343" i="4" s="1"/>
  <c r="G344" i="4"/>
  <c r="H344" i="4" s="1"/>
  <c r="G345" i="4"/>
  <c r="H345" i="4" s="1"/>
  <c r="G346" i="4"/>
  <c r="I346" i="4" s="1"/>
  <c r="G347" i="4"/>
  <c r="H347" i="4" s="1"/>
  <c r="G348" i="4"/>
  <c r="I348" i="4" s="1"/>
  <c r="G349" i="4"/>
  <c r="H349" i="4" s="1"/>
  <c r="G350" i="4"/>
  <c r="I350" i="4" s="1"/>
  <c r="G351" i="4"/>
  <c r="I351" i="4" s="1"/>
  <c r="G352" i="4"/>
  <c r="G353" i="4"/>
  <c r="H353" i="4" s="1"/>
  <c r="G354" i="4"/>
  <c r="H354" i="4" s="1"/>
  <c r="G355" i="4"/>
  <c r="I355" i="4" s="1"/>
  <c r="G356" i="4"/>
  <c r="H356" i="4" s="1"/>
  <c r="G357" i="4"/>
  <c r="I357" i="4" s="1"/>
  <c r="G358" i="4"/>
  <c r="H358" i="4" s="1"/>
  <c r="G359" i="4"/>
  <c r="H359" i="4" s="1"/>
  <c r="G360" i="4"/>
  <c r="H360" i="4" s="1"/>
  <c r="G361" i="4"/>
  <c r="H361" i="4" s="1"/>
  <c r="G362" i="4"/>
  <c r="H362" i="4" s="1"/>
  <c r="G363" i="4"/>
  <c r="H363" i="4" s="1"/>
  <c r="G364" i="4"/>
  <c r="H364" i="4" s="1"/>
  <c r="G365" i="4"/>
  <c r="H365" i="4" s="1"/>
  <c r="G366" i="4"/>
  <c r="I366" i="4" s="1"/>
  <c r="G367" i="4"/>
  <c r="H367" i="4" s="1"/>
  <c r="G368" i="4"/>
  <c r="H368" i="4" s="1"/>
  <c r="G369" i="4"/>
  <c r="H369" i="4" s="1"/>
  <c r="G370" i="4"/>
  <c r="H370" i="4" s="1"/>
  <c r="G371" i="4"/>
  <c r="H371" i="4" s="1"/>
  <c r="G372" i="4"/>
  <c r="H372" i="4" s="1"/>
  <c r="G373" i="4"/>
  <c r="I373" i="4" s="1"/>
  <c r="G374" i="4"/>
  <c r="H374" i="4" s="1"/>
  <c r="G375" i="4"/>
  <c r="H375" i="4" s="1"/>
  <c r="G376" i="4"/>
  <c r="H376" i="4" s="1"/>
  <c r="G377" i="4"/>
  <c r="H377" i="4" s="1"/>
  <c r="G378" i="4"/>
  <c r="H378" i="4" s="1"/>
  <c r="G379" i="4"/>
  <c r="H379" i="4" s="1"/>
  <c r="G380" i="4"/>
  <c r="G381" i="4"/>
  <c r="H381" i="4" s="1"/>
  <c r="G382" i="4"/>
  <c r="I382" i="4" s="1"/>
  <c r="G383" i="4"/>
  <c r="H383" i="4" s="1"/>
  <c r="G384" i="4"/>
  <c r="H384" i="4" s="1"/>
  <c r="G385" i="4"/>
  <c r="I385" i="4" s="1"/>
  <c r="G386" i="4"/>
  <c r="H386" i="4" s="1"/>
  <c r="G387" i="4"/>
  <c r="H387" i="4" s="1"/>
  <c r="G388" i="4"/>
  <c r="H388" i="4" s="1"/>
  <c r="G389" i="4"/>
  <c r="I389" i="4" s="1"/>
  <c r="G390" i="4"/>
  <c r="H390" i="4" s="1"/>
  <c r="G391" i="4"/>
  <c r="H391" i="4" s="1"/>
  <c r="G392" i="4"/>
  <c r="I392" i="4" s="1"/>
  <c r="G393" i="4"/>
  <c r="H393" i="4" s="1"/>
  <c r="G394" i="4"/>
  <c r="H394" i="4" s="1"/>
  <c r="G395" i="4"/>
  <c r="H395" i="4" s="1"/>
  <c r="G396" i="4"/>
  <c r="H396" i="4" s="1"/>
  <c r="G397" i="4"/>
  <c r="H397" i="4" s="1"/>
  <c r="G398" i="4"/>
  <c r="I398" i="4" s="1"/>
  <c r="G399" i="4"/>
  <c r="H399" i="4" s="1"/>
  <c r="G400" i="4"/>
  <c r="G401" i="4"/>
  <c r="I401" i="4" s="1"/>
  <c r="G402" i="4"/>
  <c r="H402" i="4" s="1"/>
  <c r="G403" i="4"/>
  <c r="H403" i="4" s="1"/>
  <c r="G404" i="4"/>
  <c r="H404" i="4" s="1"/>
  <c r="G405" i="4"/>
  <c r="I405" i="4" s="1"/>
  <c r="G406" i="4"/>
  <c r="H406" i="4" s="1"/>
  <c r="G407" i="4"/>
  <c r="H407" i="4" s="1"/>
  <c r="G408" i="4"/>
  <c r="H408" i="4" s="1"/>
  <c r="G409" i="4"/>
  <c r="H409" i="4" s="1"/>
  <c r="G410" i="4"/>
  <c r="H410" i="4" s="1"/>
  <c r="G411" i="4"/>
  <c r="H411" i="4" s="1"/>
  <c r="G412" i="4"/>
  <c r="G413" i="4"/>
  <c r="H413" i="4" s="1"/>
  <c r="G414" i="4"/>
  <c r="I414" i="4" s="1"/>
  <c r="G415" i="4"/>
  <c r="H415" i="4" s="1"/>
  <c r="G416" i="4"/>
  <c r="H416" i="4" s="1"/>
  <c r="G417" i="4"/>
  <c r="I417" i="4" s="1"/>
  <c r="G418" i="4"/>
  <c r="H418" i="4" s="1"/>
  <c r="G419" i="4"/>
  <c r="H419" i="4" s="1"/>
  <c r="G420" i="4"/>
  <c r="H420" i="4" s="1"/>
  <c r="G421" i="4"/>
  <c r="I421" i="4" s="1"/>
  <c r="G422" i="4"/>
  <c r="G423" i="4"/>
  <c r="H423" i="4" s="1"/>
  <c r="G424" i="4"/>
  <c r="H424" i="4" s="1"/>
  <c r="G425" i="4"/>
  <c r="H425" i="4" s="1"/>
  <c r="G426" i="4"/>
  <c r="I426" i="4" s="1"/>
  <c r="G427" i="4"/>
  <c r="I427" i="4" s="1"/>
  <c r="G428" i="4"/>
  <c r="H428" i="4" s="1"/>
  <c r="G429" i="4"/>
  <c r="H429" i="4" s="1"/>
  <c r="G430" i="4"/>
  <c r="G431" i="4"/>
  <c r="I431" i="4" s="1"/>
  <c r="G432" i="4"/>
  <c r="H432" i="4" s="1"/>
  <c r="G433" i="4"/>
  <c r="I433" i="4" s="1"/>
  <c r="G434" i="4"/>
  <c r="H434" i="4" s="1"/>
  <c r="G435" i="4"/>
  <c r="H435" i="4" s="1"/>
  <c r="G436" i="4"/>
  <c r="I436" i="4" s="1"/>
  <c r="G437" i="4"/>
  <c r="I437" i="4" s="1"/>
  <c r="G438" i="4"/>
  <c r="H438" i="4" s="1"/>
  <c r="G439" i="4"/>
  <c r="H439" i="4" s="1"/>
  <c r="G440" i="4"/>
  <c r="H440" i="4" s="1"/>
  <c r="G441" i="4"/>
  <c r="H441" i="4" s="1"/>
  <c r="G442" i="4"/>
  <c r="H442" i="4" s="1"/>
  <c r="G443" i="4"/>
  <c r="H443" i="4" s="1"/>
  <c r="G444" i="4"/>
  <c r="H444" i="4" s="1"/>
  <c r="G445" i="4"/>
  <c r="G446" i="4"/>
  <c r="I446" i="4" s="1"/>
  <c r="G447" i="4"/>
  <c r="H447" i="4" s="1"/>
  <c r="G448" i="4"/>
  <c r="H448" i="4" s="1"/>
  <c r="G449" i="4"/>
  <c r="I449" i="4" s="1"/>
  <c r="G450" i="4"/>
  <c r="I450" i="4" s="1"/>
  <c r="G451" i="4"/>
  <c r="H451" i="4" s="1"/>
  <c r="G452" i="4"/>
  <c r="H452" i="4" s="1"/>
  <c r="G453" i="4"/>
  <c r="I453" i="4" s="1"/>
  <c r="G454" i="4"/>
  <c r="H454" i="4" s="1"/>
  <c r="G455" i="4"/>
  <c r="H455" i="4" s="1"/>
  <c r="G456" i="4"/>
  <c r="H456" i="4" s="1"/>
  <c r="G457" i="4"/>
  <c r="H457" i="4" s="1"/>
  <c r="G458" i="4"/>
  <c r="G459" i="4"/>
  <c r="I459" i="4" s="1"/>
  <c r="G460" i="4"/>
  <c r="H460" i="4" s="1"/>
  <c r="G461" i="4"/>
  <c r="H461" i="4" s="1"/>
  <c r="G462" i="4"/>
  <c r="I462" i="4" s="1"/>
  <c r="G463" i="4"/>
  <c r="H463" i="4" s="1"/>
  <c r="G464" i="4"/>
  <c r="H464" i="4" s="1"/>
  <c r="G465" i="4"/>
  <c r="I465" i="4" s="1"/>
  <c r="G466" i="4"/>
  <c r="I466" i="4" s="1"/>
  <c r="G467" i="4"/>
  <c r="H467" i="4" s="1"/>
  <c r="G468" i="4"/>
  <c r="H468" i="4" s="1"/>
  <c r="G469" i="4"/>
  <c r="I469" i="4" s="1"/>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 i="4"/>
  <c r="L5" i="4"/>
  <c r="M5" i="4" s="1"/>
  <c r="L6" i="4"/>
  <c r="M6" i="4" s="1"/>
  <c r="L7" i="4"/>
  <c r="M7" i="4" s="1"/>
  <c r="L8" i="4"/>
  <c r="M8" i="4" s="1"/>
  <c r="L9" i="4"/>
  <c r="M9" i="4" s="1"/>
  <c r="L11" i="4"/>
  <c r="M11" i="4" s="1"/>
  <c r="L12" i="4"/>
  <c r="M12" i="4" s="1"/>
  <c r="L13" i="4"/>
  <c r="M13" i="4" s="1"/>
  <c r="L14" i="4"/>
  <c r="M14" i="4" s="1"/>
  <c r="L16" i="4"/>
  <c r="M16" i="4" s="1"/>
  <c r="L17" i="4"/>
  <c r="M17" i="4" s="1"/>
  <c r="L18" i="4"/>
  <c r="M18" i="4" s="1"/>
  <c r="L20" i="4"/>
  <c r="M20" i="4" s="1"/>
  <c r="L21" i="4"/>
  <c r="M21" i="4" s="1"/>
  <c r="L22" i="4"/>
  <c r="M22" i="4" s="1"/>
  <c r="L23" i="4"/>
  <c r="M23" i="4" s="1"/>
  <c r="L25" i="4"/>
  <c r="M25" i="4" s="1"/>
  <c r="L26" i="4"/>
  <c r="M26" i="4" s="1"/>
  <c r="L28" i="4"/>
  <c r="M28" i="4" s="1"/>
  <c r="L30" i="4"/>
  <c r="M30" i="4" s="1"/>
  <c r="L31" i="4"/>
  <c r="M31" i="4" s="1"/>
  <c r="L32" i="4"/>
  <c r="M32" i="4" s="1"/>
  <c r="L33" i="4"/>
  <c r="M33" i="4" s="1"/>
  <c r="L35" i="4"/>
  <c r="M35" i="4" s="1"/>
  <c r="L36" i="4"/>
  <c r="M36" i="4" s="1"/>
  <c r="L37" i="4"/>
  <c r="M37" i="4" s="1"/>
  <c r="L38" i="4"/>
  <c r="M38" i="4" s="1"/>
  <c r="L39" i="4"/>
  <c r="M39" i="4" s="1"/>
  <c r="L40" i="4"/>
  <c r="M40" i="4" s="1"/>
  <c r="L41" i="4"/>
  <c r="M41" i="4" s="1"/>
  <c r="L42" i="4"/>
  <c r="M42" i="4" s="1"/>
  <c r="L44" i="4"/>
  <c r="M44" i="4" s="1"/>
  <c r="L45" i="4"/>
  <c r="M45" i="4" s="1"/>
  <c r="L46" i="4"/>
  <c r="M46" i="4" s="1"/>
  <c r="L48" i="4"/>
  <c r="M48" i="4" s="1"/>
  <c r="L49" i="4"/>
  <c r="M49" i="4" s="1"/>
  <c r="L51" i="4"/>
  <c r="M51" i="4" s="1"/>
  <c r="L52" i="4"/>
  <c r="M52" i="4" s="1"/>
  <c r="L53" i="4"/>
  <c r="M53" i="4" s="1"/>
  <c r="L55" i="4"/>
  <c r="M55" i="4" s="1"/>
  <c r="L56" i="4"/>
  <c r="M56" i="4" s="1"/>
  <c r="L57" i="4"/>
  <c r="M57" i="4" s="1"/>
  <c r="L58" i="4"/>
  <c r="M58" i="4" s="1"/>
  <c r="L59" i="4"/>
  <c r="M59" i="4" s="1"/>
  <c r="L60" i="4"/>
  <c r="M60" i="4" s="1"/>
  <c r="L61" i="4"/>
  <c r="M61" i="4" s="1"/>
  <c r="L63" i="4"/>
  <c r="M63" i="4" s="1"/>
  <c r="L64" i="4"/>
  <c r="M64" i="4" s="1"/>
  <c r="L65" i="4"/>
  <c r="M65" i="4" s="1"/>
  <c r="L66" i="4"/>
  <c r="M66" i="4" s="1"/>
  <c r="L67" i="4"/>
  <c r="M67" i="4" s="1"/>
  <c r="L68" i="4"/>
  <c r="M68" i="4" s="1"/>
  <c r="L69" i="4"/>
  <c r="M69" i="4" s="1"/>
  <c r="L70" i="4"/>
  <c r="M70" i="4" s="1"/>
  <c r="L71" i="4"/>
  <c r="M71" i="4" s="1"/>
  <c r="L73" i="4"/>
  <c r="M73" i="4" s="1"/>
  <c r="L74" i="4"/>
  <c r="M74" i="4" s="1"/>
  <c r="L75" i="4"/>
  <c r="M75" i="4" s="1"/>
  <c r="L77" i="4"/>
  <c r="M77" i="4" s="1"/>
  <c r="L78" i="4"/>
  <c r="M78" i="4" s="1"/>
  <c r="L79" i="4"/>
  <c r="M79" i="4" s="1"/>
  <c r="L81" i="4"/>
  <c r="M81" i="4" s="1"/>
  <c r="L83" i="4"/>
  <c r="M83" i="4" s="1"/>
  <c r="L84" i="4"/>
  <c r="M84" i="4" s="1"/>
  <c r="L86" i="4"/>
  <c r="M86" i="4" s="1"/>
  <c r="L87" i="4"/>
  <c r="M87" i="4" s="1"/>
  <c r="L88" i="4"/>
  <c r="M88" i="4" s="1"/>
  <c r="L89" i="4"/>
  <c r="M89" i="4" s="1"/>
  <c r="L91" i="4"/>
  <c r="M91" i="4" s="1"/>
  <c r="L92" i="4"/>
  <c r="M92" i="4" s="1"/>
  <c r="L93" i="4"/>
  <c r="M93" i="4" s="1"/>
  <c r="L94" i="4"/>
  <c r="M94" i="4" s="1"/>
  <c r="L95" i="4"/>
  <c r="M95" i="4" s="1"/>
  <c r="L96" i="4"/>
  <c r="M96" i="4" s="1"/>
  <c r="L97" i="4"/>
  <c r="M97" i="4" s="1"/>
  <c r="L98" i="4"/>
  <c r="M98" i="4" s="1"/>
  <c r="L99" i="4"/>
  <c r="M99" i="4" s="1"/>
  <c r="L101" i="4"/>
  <c r="M101" i="4" s="1"/>
  <c r="L102" i="4"/>
  <c r="M102" i="4" s="1"/>
  <c r="L104" i="4"/>
  <c r="M104" i="4" s="1"/>
  <c r="L105" i="4"/>
  <c r="M105" i="4" s="1"/>
  <c r="L106" i="4"/>
  <c r="M106" i="4" s="1"/>
  <c r="L107" i="4"/>
  <c r="M107" i="4" s="1"/>
  <c r="L108" i="4"/>
  <c r="M108" i="4" s="1"/>
  <c r="L109" i="4"/>
  <c r="M109" i="4" s="1"/>
  <c r="L111" i="4"/>
  <c r="M111" i="4" s="1"/>
  <c r="L112" i="4"/>
  <c r="M112" i="4" s="1"/>
  <c r="L114" i="4"/>
  <c r="M114" i="4" s="1"/>
  <c r="L115" i="4"/>
  <c r="M115" i="4" s="1"/>
  <c r="L117" i="4"/>
  <c r="M117" i="4" s="1"/>
  <c r="L118" i="4"/>
  <c r="M118" i="4" s="1"/>
  <c r="L119" i="4"/>
  <c r="M119" i="4" s="1"/>
  <c r="L120" i="4"/>
  <c r="M120" i="4" s="1"/>
  <c r="L121" i="4"/>
  <c r="M121" i="4" s="1"/>
  <c r="L122" i="4"/>
  <c r="M122" i="4" s="1"/>
  <c r="L124" i="4"/>
  <c r="M124" i="4" s="1"/>
  <c r="L125" i="4"/>
  <c r="M125" i="4" s="1"/>
  <c r="L126" i="4"/>
  <c r="M126" i="4" s="1"/>
  <c r="L127" i="4"/>
  <c r="M127" i="4" s="1"/>
  <c r="L128" i="4"/>
  <c r="M128" i="4" s="1"/>
  <c r="L129" i="4"/>
  <c r="M129" i="4" s="1"/>
  <c r="L131" i="4"/>
  <c r="M131" i="4" s="1"/>
  <c r="L132" i="4"/>
  <c r="M132" i="4" s="1"/>
  <c r="L133" i="4"/>
  <c r="M133" i="4" s="1"/>
  <c r="L134" i="4"/>
  <c r="M134" i="4" s="1"/>
  <c r="L136" i="4"/>
  <c r="M136" i="4" s="1"/>
  <c r="L137" i="4"/>
  <c r="M137" i="4" s="1"/>
  <c r="L139" i="4"/>
  <c r="M139" i="4" s="1"/>
  <c r="L140" i="4"/>
  <c r="M140" i="4" s="1"/>
  <c r="L141" i="4"/>
  <c r="M141" i="4" s="1"/>
  <c r="L142" i="4"/>
  <c r="M142" i="4" s="1"/>
  <c r="L144" i="4"/>
  <c r="M144" i="4" s="1"/>
  <c r="L145" i="4"/>
  <c r="M145" i="4" s="1"/>
  <c r="L146" i="4"/>
  <c r="M146" i="4" s="1"/>
  <c r="L147" i="4"/>
  <c r="M147" i="4" s="1"/>
  <c r="L148" i="4"/>
  <c r="M148" i="4" s="1"/>
  <c r="L149" i="4"/>
  <c r="M149" i="4" s="1"/>
  <c r="L151" i="4"/>
  <c r="M151" i="4" s="1"/>
  <c r="L152" i="4"/>
  <c r="M152" i="4" s="1"/>
  <c r="L153" i="4"/>
  <c r="M153" i="4" s="1"/>
  <c r="L155" i="4"/>
  <c r="M155" i="4" s="1"/>
  <c r="L156" i="4"/>
  <c r="M156" i="4" s="1"/>
  <c r="L158" i="4"/>
  <c r="M158" i="4" s="1"/>
  <c r="L160" i="4"/>
  <c r="M160" i="4" s="1"/>
  <c r="L162" i="4"/>
  <c r="M162" i="4" s="1"/>
  <c r="L163" i="4"/>
  <c r="M163" i="4" s="1"/>
  <c r="L164" i="4"/>
  <c r="M164" i="4" s="1"/>
  <c r="L165" i="4"/>
  <c r="M165" i="4" s="1"/>
  <c r="L167" i="4"/>
  <c r="M167" i="4" s="1"/>
  <c r="L168" i="4"/>
  <c r="M168" i="4" s="1"/>
  <c r="L169" i="4"/>
  <c r="M169" i="4" s="1"/>
  <c r="L171" i="4"/>
  <c r="M171" i="4" s="1"/>
  <c r="L172" i="4"/>
  <c r="M172" i="4" s="1"/>
  <c r="L173" i="4"/>
  <c r="M173" i="4" s="1"/>
  <c r="L175" i="4"/>
  <c r="M175" i="4" s="1"/>
  <c r="L177" i="4"/>
  <c r="M177" i="4" s="1"/>
  <c r="L179" i="4"/>
  <c r="M179" i="4" s="1"/>
  <c r="L181" i="4"/>
  <c r="M181" i="4" s="1"/>
  <c r="L182" i="4"/>
  <c r="M182" i="4" s="1"/>
  <c r="L183" i="4"/>
  <c r="M183" i="4" s="1"/>
  <c r="L184" i="4"/>
  <c r="M184" i="4" s="1"/>
  <c r="L185" i="4"/>
  <c r="M185" i="4" s="1"/>
  <c r="L186" i="4"/>
  <c r="M186" i="4" s="1"/>
  <c r="L187" i="4"/>
  <c r="M187" i="4" s="1"/>
  <c r="L189" i="4"/>
  <c r="M189" i="4" s="1"/>
  <c r="L190" i="4"/>
  <c r="M190" i="4" s="1"/>
  <c r="L191" i="4"/>
  <c r="M191" i="4" s="1"/>
  <c r="L193" i="4"/>
  <c r="M193" i="4" s="1"/>
  <c r="L194" i="4"/>
  <c r="M194" i="4" s="1"/>
  <c r="L196" i="4"/>
  <c r="M196" i="4" s="1"/>
  <c r="L197" i="4"/>
  <c r="M197" i="4" s="1"/>
  <c r="L198" i="4"/>
  <c r="M198" i="4" s="1"/>
  <c r="L199" i="4"/>
  <c r="M199" i="4" s="1"/>
  <c r="L200" i="4"/>
  <c r="M200" i="4" s="1"/>
  <c r="L201" i="4"/>
  <c r="M201" i="4" s="1"/>
  <c r="L202" i="4"/>
  <c r="M202" i="4" s="1"/>
  <c r="L203" i="4"/>
  <c r="M203" i="4" s="1"/>
  <c r="L204" i="4"/>
  <c r="M204" i="4" s="1"/>
  <c r="L206" i="4"/>
  <c r="M206" i="4" s="1"/>
  <c r="L207" i="4"/>
  <c r="M207" i="4" s="1"/>
  <c r="L208" i="4"/>
  <c r="M208" i="4" s="1"/>
  <c r="L209" i="4"/>
  <c r="M209" i="4" s="1"/>
  <c r="L210" i="4"/>
  <c r="M210" i="4" s="1"/>
  <c r="L211" i="4"/>
  <c r="M211" i="4" s="1"/>
  <c r="L212" i="4"/>
  <c r="M212" i="4" s="1"/>
  <c r="L213" i="4"/>
  <c r="M213" i="4" s="1"/>
  <c r="L214" i="4"/>
  <c r="M214" i="4" s="1"/>
  <c r="L215" i="4"/>
  <c r="M215" i="4" s="1"/>
  <c r="L216" i="4"/>
  <c r="M216" i="4" s="1"/>
  <c r="L217" i="4"/>
  <c r="M217" i="4" s="1"/>
  <c r="L218" i="4"/>
  <c r="M218" i="4" s="1"/>
  <c r="L219" i="4"/>
  <c r="M219" i="4" s="1"/>
  <c r="L220" i="4"/>
  <c r="M220" i="4" s="1"/>
  <c r="L221" i="4"/>
  <c r="M221" i="4" s="1"/>
  <c r="L222" i="4"/>
  <c r="M222" i="4" s="1"/>
  <c r="L223" i="4"/>
  <c r="M223" i="4" s="1"/>
  <c r="L225" i="4"/>
  <c r="M225" i="4" s="1"/>
  <c r="L226" i="4"/>
  <c r="M226" i="4" s="1"/>
  <c r="L227" i="4"/>
  <c r="M227" i="4" s="1"/>
  <c r="L228" i="4"/>
  <c r="M228" i="4" s="1"/>
  <c r="L229" i="4"/>
  <c r="M229" i="4" s="1"/>
  <c r="L230" i="4"/>
  <c r="M230" i="4" s="1"/>
  <c r="L231" i="4"/>
  <c r="M231" i="4" s="1"/>
  <c r="L233" i="4"/>
  <c r="M233" i="4" s="1"/>
  <c r="L234" i="4"/>
  <c r="M234" i="4" s="1"/>
  <c r="L235" i="4"/>
  <c r="M235" i="4" s="1"/>
  <c r="L236" i="4"/>
  <c r="M236" i="4" s="1"/>
  <c r="L237" i="4"/>
  <c r="M237" i="4" s="1"/>
  <c r="L239" i="4"/>
  <c r="M239" i="4" s="1"/>
  <c r="L240" i="4"/>
  <c r="M240" i="4" s="1"/>
  <c r="L241" i="4"/>
  <c r="M241" i="4" s="1"/>
  <c r="L242" i="4"/>
  <c r="M242" i="4" s="1"/>
  <c r="L244" i="4"/>
  <c r="M244" i="4" s="1"/>
  <c r="L245" i="4"/>
  <c r="M245" i="4" s="1"/>
  <c r="L246" i="4"/>
  <c r="M246" i="4" s="1"/>
  <c r="L248" i="4"/>
  <c r="M248" i="4" s="1"/>
  <c r="L249" i="4"/>
  <c r="M249" i="4" s="1"/>
  <c r="L250" i="4"/>
  <c r="M250" i="4" s="1"/>
  <c r="L252" i="4"/>
  <c r="M252" i="4" s="1"/>
  <c r="L253" i="4"/>
  <c r="M253" i="4" s="1"/>
  <c r="L254" i="4"/>
  <c r="M254" i="4" s="1"/>
  <c r="L256" i="4"/>
  <c r="M256" i="4" s="1"/>
  <c r="L257" i="4"/>
  <c r="M257" i="4" s="1"/>
  <c r="L259" i="4"/>
  <c r="M259" i="4" s="1"/>
  <c r="L260" i="4"/>
  <c r="M260" i="4" s="1"/>
  <c r="L261" i="4"/>
  <c r="M261" i="4" s="1"/>
  <c r="L262" i="4"/>
  <c r="M262" i="4" s="1"/>
  <c r="L263" i="4"/>
  <c r="M263" i="4" s="1"/>
  <c r="L264" i="4"/>
  <c r="M264" i="4" s="1"/>
  <c r="L266" i="4"/>
  <c r="M266" i="4" s="1"/>
  <c r="L267" i="4"/>
  <c r="M267" i="4" s="1"/>
  <c r="L268" i="4"/>
  <c r="M268" i="4" s="1"/>
  <c r="L269" i="4"/>
  <c r="M269" i="4" s="1"/>
  <c r="L270" i="4"/>
  <c r="M270" i="4" s="1"/>
  <c r="L272" i="4"/>
  <c r="M272" i="4" s="1"/>
  <c r="L273" i="4"/>
  <c r="M273" i="4" s="1"/>
  <c r="L274" i="4"/>
  <c r="M274" i="4" s="1"/>
  <c r="L275" i="4"/>
  <c r="M275" i="4" s="1"/>
  <c r="L276" i="4"/>
  <c r="M276" i="4" s="1"/>
  <c r="L277" i="4"/>
  <c r="M277" i="4" s="1"/>
  <c r="L278" i="4"/>
  <c r="M278" i="4" s="1"/>
  <c r="L279" i="4"/>
  <c r="M279" i="4" s="1"/>
  <c r="L281" i="4"/>
  <c r="M281" i="4" s="1"/>
  <c r="L282" i="4"/>
  <c r="M282" i="4" s="1"/>
  <c r="L283" i="4"/>
  <c r="M283" i="4" s="1"/>
  <c r="L284" i="4"/>
  <c r="M284" i="4" s="1"/>
  <c r="L285" i="4"/>
  <c r="M285" i="4" s="1"/>
  <c r="L287" i="4"/>
  <c r="M287" i="4" s="1"/>
  <c r="L289" i="4"/>
  <c r="M289" i="4" s="1"/>
  <c r="L290" i="4"/>
  <c r="M290" i="4" s="1"/>
  <c r="L291" i="4"/>
  <c r="M291" i="4" s="1"/>
  <c r="L292" i="4"/>
  <c r="M292" i="4" s="1"/>
  <c r="L293" i="4"/>
  <c r="M293" i="4" s="1"/>
  <c r="L295" i="4"/>
  <c r="M295" i="4" s="1"/>
  <c r="L297" i="4"/>
  <c r="M297" i="4" s="1"/>
  <c r="L298" i="4"/>
  <c r="M298" i="4" s="1"/>
  <c r="L299" i="4"/>
  <c r="M299" i="4" s="1"/>
  <c r="L301" i="4"/>
  <c r="M301" i="4" s="1"/>
  <c r="L302" i="4"/>
  <c r="M302" i="4" s="1"/>
  <c r="L303" i="4"/>
  <c r="M303" i="4" s="1"/>
  <c r="L304" i="4"/>
  <c r="M304" i="4" s="1"/>
  <c r="L305" i="4"/>
  <c r="M305" i="4" s="1"/>
  <c r="L306" i="4"/>
  <c r="M306" i="4" s="1"/>
  <c r="L308" i="4"/>
  <c r="M308" i="4" s="1"/>
  <c r="L309" i="4"/>
  <c r="M309" i="4" s="1"/>
  <c r="L311" i="4"/>
  <c r="M311" i="4" s="1"/>
  <c r="L312" i="4"/>
  <c r="M312" i="4" s="1"/>
  <c r="L313" i="4"/>
  <c r="M313" i="4" s="1"/>
  <c r="L314" i="4"/>
  <c r="M314" i="4" s="1"/>
  <c r="L315" i="4"/>
  <c r="M315" i="4" s="1"/>
  <c r="L316" i="4"/>
  <c r="M316" i="4" s="1"/>
  <c r="L318" i="4"/>
  <c r="M318" i="4" s="1"/>
  <c r="L319" i="4"/>
  <c r="M319" i="4" s="1"/>
  <c r="L320" i="4"/>
  <c r="M320" i="4" s="1"/>
  <c r="L322" i="4"/>
  <c r="M322" i="4" s="1"/>
  <c r="L323" i="4"/>
  <c r="M323" i="4" s="1"/>
  <c r="L324" i="4"/>
  <c r="M324" i="4" s="1"/>
  <c r="L325" i="4"/>
  <c r="M325" i="4" s="1"/>
  <c r="L326" i="4"/>
  <c r="M326" i="4" s="1"/>
  <c r="L328" i="4"/>
  <c r="M328" i="4" s="1"/>
  <c r="L329" i="4"/>
  <c r="M329" i="4" s="1"/>
  <c r="L331" i="4"/>
  <c r="M331" i="4" s="1"/>
  <c r="L332" i="4"/>
  <c r="M332" i="4" s="1"/>
  <c r="L333" i="4"/>
  <c r="M333" i="4" s="1"/>
  <c r="L334" i="4"/>
  <c r="M334" i="4" s="1"/>
  <c r="L335" i="4"/>
  <c r="M335" i="4" s="1"/>
  <c r="L336" i="4"/>
  <c r="M336" i="4" s="1"/>
  <c r="L338" i="4"/>
  <c r="M338" i="4" s="1"/>
  <c r="L339" i="4"/>
  <c r="M339" i="4" s="1"/>
  <c r="L340" i="4"/>
  <c r="M340" i="4" s="1"/>
  <c r="L341" i="4"/>
  <c r="M341" i="4" s="1"/>
  <c r="L342" i="4"/>
  <c r="M342" i="4" s="1"/>
  <c r="L343" i="4"/>
  <c r="M343" i="4" s="1"/>
  <c r="L345" i="4"/>
  <c r="M345" i="4" s="1"/>
  <c r="L346" i="4"/>
  <c r="M346" i="4" s="1"/>
  <c r="L347" i="4"/>
  <c r="M347" i="4" s="1"/>
  <c r="L349" i="4"/>
  <c r="M349" i="4" s="1"/>
  <c r="L350" i="4"/>
  <c r="M350" i="4" s="1"/>
  <c r="L351" i="4"/>
  <c r="M351" i="4" s="1"/>
  <c r="L352" i="4"/>
  <c r="M352" i="4" s="1"/>
  <c r="L354" i="4"/>
  <c r="M354" i="4" s="1"/>
  <c r="L355" i="4"/>
  <c r="M355" i="4" s="1"/>
  <c r="L356" i="4"/>
  <c r="M356" i="4" s="1"/>
  <c r="L357" i="4"/>
  <c r="M357" i="4" s="1"/>
  <c r="L358" i="4"/>
  <c r="M358" i="4" s="1"/>
  <c r="L359" i="4"/>
  <c r="M359" i="4" s="1"/>
  <c r="L360" i="4"/>
  <c r="M360" i="4" s="1"/>
  <c r="L362" i="4"/>
  <c r="M362" i="4" s="1"/>
  <c r="L363" i="4"/>
  <c r="M363" i="4" s="1"/>
  <c r="L364" i="4"/>
  <c r="M364" i="4" s="1"/>
  <c r="L365" i="4"/>
  <c r="M365" i="4" s="1"/>
  <c r="L366" i="4"/>
  <c r="M366" i="4" s="1"/>
  <c r="L367" i="4"/>
  <c r="M367" i="4" s="1"/>
  <c r="L368" i="4"/>
  <c r="M368" i="4" s="1"/>
  <c r="L370" i="4"/>
  <c r="M370" i="4" s="1"/>
  <c r="L371" i="4"/>
  <c r="M371" i="4" s="1"/>
  <c r="L372" i="4"/>
  <c r="M372" i="4" s="1"/>
  <c r="L373" i="4"/>
  <c r="M373" i="4" s="1"/>
  <c r="L374" i="4"/>
  <c r="M374" i="4" s="1"/>
  <c r="L376" i="4"/>
  <c r="M376" i="4" s="1"/>
  <c r="L377" i="4"/>
  <c r="M377" i="4" s="1"/>
  <c r="L378" i="4"/>
  <c r="M378" i="4" s="1"/>
  <c r="L379" i="4"/>
  <c r="M379" i="4" s="1"/>
  <c r="L380" i="4"/>
  <c r="M380" i="4" s="1"/>
  <c r="L382" i="4"/>
  <c r="M382" i="4" s="1"/>
  <c r="L383" i="4"/>
  <c r="M383" i="4" s="1"/>
  <c r="L384" i="4"/>
  <c r="M384" i="4" s="1"/>
  <c r="L385" i="4"/>
  <c r="M385" i="4" s="1"/>
  <c r="L386" i="4"/>
  <c r="M386" i="4" s="1"/>
  <c r="L388" i="4"/>
  <c r="M388" i="4" s="1"/>
  <c r="L389" i="4"/>
  <c r="M389" i="4" s="1"/>
  <c r="L391" i="4"/>
  <c r="M391" i="4" s="1"/>
  <c r="L392" i="4"/>
  <c r="M392" i="4" s="1"/>
  <c r="L393" i="4"/>
  <c r="M393" i="4" s="1"/>
  <c r="L394" i="4"/>
  <c r="M394" i="4" s="1"/>
  <c r="L395" i="4"/>
  <c r="M395" i="4" s="1"/>
  <c r="L397" i="4"/>
  <c r="M397" i="4" s="1"/>
  <c r="L398" i="4"/>
  <c r="M398" i="4" s="1"/>
  <c r="L399" i="4"/>
  <c r="M399" i="4" s="1"/>
  <c r="L400" i="4"/>
  <c r="M400" i="4" s="1"/>
  <c r="L402" i="4"/>
  <c r="M402" i="4" s="1"/>
  <c r="L403" i="4"/>
  <c r="M403" i="4" s="1"/>
  <c r="L404" i="4"/>
  <c r="M404" i="4" s="1"/>
  <c r="L405" i="4"/>
  <c r="M405" i="4" s="1"/>
  <c r="L407" i="4"/>
  <c r="M407" i="4" s="1"/>
  <c r="L408" i="4"/>
  <c r="M408" i="4" s="1"/>
  <c r="L409" i="4"/>
  <c r="M409" i="4" s="1"/>
  <c r="L410" i="4"/>
  <c r="M410" i="4" s="1"/>
  <c r="L411" i="4"/>
  <c r="M411" i="4" s="1"/>
  <c r="L412" i="4"/>
  <c r="M412" i="4" s="1"/>
  <c r="L414" i="4"/>
  <c r="M414" i="4" s="1"/>
  <c r="L415" i="4"/>
  <c r="M415" i="4" s="1"/>
  <c r="L416" i="4"/>
  <c r="M416" i="4" s="1"/>
  <c r="L417" i="4"/>
  <c r="M417" i="4" s="1"/>
  <c r="L419" i="4"/>
  <c r="M419" i="4" s="1"/>
  <c r="L420" i="4"/>
  <c r="M420" i="4" s="1"/>
  <c r="L421" i="4"/>
  <c r="M421" i="4" s="1"/>
  <c r="L422" i="4"/>
  <c r="M422" i="4" s="1"/>
  <c r="L424" i="4"/>
  <c r="M424" i="4" s="1"/>
  <c r="L425" i="4"/>
  <c r="M425" i="4" s="1"/>
  <c r="L426" i="4"/>
  <c r="M426" i="4" s="1"/>
  <c r="L427" i="4"/>
  <c r="M427" i="4" s="1"/>
  <c r="L428" i="4"/>
  <c r="M428" i="4" s="1"/>
  <c r="L429" i="4"/>
  <c r="M429" i="4" s="1"/>
  <c r="L430" i="4"/>
  <c r="M430" i="4" s="1"/>
  <c r="L432" i="4"/>
  <c r="M432" i="4" s="1"/>
  <c r="L433" i="4"/>
  <c r="M433" i="4" s="1"/>
  <c r="L434" i="4"/>
  <c r="M434" i="4" s="1"/>
  <c r="L435" i="4"/>
  <c r="M435" i="4" s="1"/>
  <c r="L436" i="4"/>
  <c r="M436" i="4" s="1"/>
  <c r="L437" i="4"/>
  <c r="M437" i="4" s="1"/>
  <c r="L438" i="4"/>
  <c r="M438" i="4" s="1"/>
  <c r="L439" i="4"/>
  <c r="M439" i="4" s="1"/>
  <c r="L440" i="4"/>
  <c r="M440" i="4" s="1"/>
  <c r="L441" i="4"/>
  <c r="M441" i="4" s="1"/>
  <c r="L443" i="4"/>
  <c r="M443" i="4" s="1"/>
  <c r="L444" i="4"/>
  <c r="M444" i="4" s="1"/>
  <c r="L445" i="4"/>
  <c r="M445" i="4" s="1"/>
  <c r="L447" i="4"/>
  <c r="M447" i="4" s="1"/>
  <c r="L448" i="4"/>
  <c r="M448" i="4" s="1"/>
  <c r="L450" i="4"/>
  <c r="M450" i="4" s="1"/>
  <c r="L451" i="4"/>
  <c r="M451" i="4" s="1"/>
  <c r="L453" i="4"/>
  <c r="M453" i="4" s="1"/>
  <c r="L454" i="4"/>
  <c r="M454" i="4" s="1"/>
  <c r="L456" i="4"/>
  <c r="M456" i="4" s="1"/>
  <c r="L457" i="4"/>
  <c r="M457" i="4" s="1"/>
  <c r="L458" i="4"/>
  <c r="M458" i="4" s="1"/>
  <c r="L460" i="4"/>
  <c r="M460" i="4" s="1"/>
  <c r="L461" i="4"/>
  <c r="M461" i="4" s="1"/>
  <c r="L462" i="4"/>
  <c r="M462" i="4" s="1"/>
  <c r="L463" i="4"/>
  <c r="M463" i="4" s="1"/>
  <c r="L464" i="4"/>
  <c r="M464" i="4" s="1"/>
  <c r="L465" i="4"/>
  <c r="M465" i="4" s="1"/>
  <c r="L466" i="4"/>
  <c r="M466" i="4" s="1"/>
  <c r="L467" i="4"/>
  <c r="M467" i="4" s="1"/>
  <c r="L468" i="4"/>
  <c r="M468" i="4" s="1"/>
  <c r="L469" i="4"/>
  <c r="M469" i="4" s="1"/>
  <c r="O10" i="4"/>
  <c r="P10" i="4" s="1"/>
  <c r="O15" i="4"/>
  <c r="P15" i="4" s="1"/>
  <c r="O19" i="4"/>
  <c r="P19" i="4" s="1"/>
  <c r="O23" i="4"/>
  <c r="P23" i="4" s="1"/>
  <c r="O24" i="4"/>
  <c r="P24" i="4" s="1"/>
  <c r="O28" i="4"/>
  <c r="P28" i="4" s="1"/>
  <c r="O29" i="4"/>
  <c r="P29" i="4" s="1"/>
  <c r="O33" i="4"/>
  <c r="P33" i="4" s="1"/>
  <c r="O34" i="4"/>
  <c r="P34" i="4" s="1"/>
  <c r="O43" i="4"/>
  <c r="P43" i="4" s="1"/>
  <c r="O47" i="4"/>
  <c r="P47" i="4" s="1"/>
  <c r="O50" i="4"/>
  <c r="P50" i="4" s="1"/>
  <c r="O53" i="4"/>
  <c r="P53" i="4" s="1"/>
  <c r="O54" i="4"/>
  <c r="P54" i="4" s="1"/>
  <c r="O62" i="4"/>
  <c r="P62" i="4" s="1"/>
  <c r="O72" i="4"/>
  <c r="P72" i="4" s="1"/>
  <c r="O76" i="4"/>
  <c r="P76" i="4" s="1"/>
  <c r="O80" i="4"/>
  <c r="P80" i="4" s="1"/>
  <c r="O82" i="4"/>
  <c r="P82" i="4" s="1"/>
  <c r="O85" i="4"/>
  <c r="P85" i="4" s="1"/>
  <c r="O89" i="4"/>
  <c r="P89" i="4" s="1"/>
  <c r="O90" i="4"/>
  <c r="P90" i="4" s="1"/>
  <c r="O99" i="4"/>
  <c r="P99" i="4" s="1"/>
  <c r="O100" i="4"/>
  <c r="P100" i="4" s="1"/>
  <c r="O103" i="4"/>
  <c r="P103" i="4" s="1"/>
  <c r="O109" i="4"/>
  <c r="P109" i="4" s="1"/>
  <c r="O110" i="4"/>
  <c r="P110" i="4" s="1"/>
  <c r="O113" i="4"/>
  <c r="P113" i="4" s="1"/>
  <c r="O116" i="4"/>
  <c r="P116" i="4" s="1"/>
  <c r="O122" i="4"/>
  <c r="P122" i="4" s="1"/>
  <c r="O123" i="4"/>
  <c r="P123" i="4" s="1"/>
  <c r="O129" i="4"/>
  <c r="P129" i="4" s="1"/>
  <c r="O130" i="4"/>
  <c r="P130" i="4" s="1"/>
  <c r="O135" i="4"/>
  <c r="P135" i="4" s="1"/>
  <c r="O138" i="4"/>
  <c r="P138" i="4" s="1"/>
  <c r="O143" i="4"/>
  <c r="P143" i="4" s="1"/>
  <c r="O149" i="4"/>
  <c r="P149" i="4" s="1"/>
  <c r="O150" i="4"/>
  <c r="P150" i="4" s="1"/>
  <c r="O153" i="4"/>
  <c r="P153" i="4" s="1"/>
  <c r="O154" i="4"/>
  <c r="P154" i="4" s="1"/>
  <c r="O157" i="4"/>
  <c r="P157" i="4" s="1"/>
  <c r="O159" i="4"/>
  <c r="P159" i="4" s="1"/>
  <c r="O161" i="4"/>
  <c r="P161" i="4" s="1"/>
  <c r="O166" i="4"/>
  <c r="P166" i="4" s="1"/>
  <c r="O170" i="4"/>
  <c r="P170" i="4" s="1"/>
  <c r="O174" i="4"/>
  <c r="P174" i="4" s="1"/>
  <c r="O176" i="4"/>
  <c r="P176" i="4" s="1"/>
  <c r="O178" i="4"/>
  <c r="P178" i="4" s="1"/>
  <c r="O180" i="4"/>
  <c r="P180" i="4" s="1"/>
  <c r="O186" i="4"/>
  <c r="P186" i="4" s="1"/>
  <c r="O187" i="4"/>
  <c r="P187" i="4" s="1"/>
  <c r="O188" i="4"/>
  <c r="P188" i="4" s="1"/>
  <c r="O192" i="4"/>
  <c r="P192" i="4" s="1"/>
  <c r="O195" i="4"/>
  <c r="P195" i="4" s="1"/>
  <c r="O204" i="4"/>
  <c r="P204" i="4" s="1"/>
  <c r="O205" i="4"/>
  <c r="P205" i="4" s="1"/>
  <c r="O224" i="4"/>
  <c r="P224" i="4" s="1"/>
  <c r="O232" i="4"/>
  <c r="P232" i="4" s="1"/>
  <c r="O238" i="4"/>
  <c r="P238" i="4" s="1"/>
  <c r="O242" i="4"/>
  <c r="P242" i="4" s="1"/>
  <c r="O243" i="4"/>
  <c r="P243" i="4" s="1"/>
  <c r="O247" i="4"/>
  <c r="P247" i="4" s="1"/>
  <c r="O251" i="4"/>
  <c r="P251" i="4" s="1"/>
  <c r="O254" i="4"/>
  <c r="P254" i="4" s="1"/>
  <c r="O255" i="4"/>
  <c r="P255" i="4" s="1"/>
  <c r="O258" i="4"/>
  <c r="P258" i="4" s="1"/>
  <c r="O265" i="4"/>
  <c r="P265" i="4" s="1"/>
  <c r="O271" i="4"/>
  <c r="P271" i="4" s="1"/>
  <c r="O278" i="4"/>
  <c r="P278" i="4" s="1"/>
  <c r="O279" i="4"/>
  <c r="P279" i="4" s="1"/>
  <c r="O280" i="4"/>
  <c r="P280" i="4" s="1"/>
  <c r="O286" i="4"/>
  <c r="P286" i="4" s="1"/>
  <c r="O288" i="4"/>
  <c r="P288" i="4" s="1"/>
  <c r="O293" i="4"/>
  <c r="P293" i="4" s="1"/>
  <c r="O294" i="4"/>
  <c r="P294" i="4" s="1"/>
  <c r="O296" i="4"/>
  <c r="P296" i="4" s="1"/>
  <c r="O300" i="4"/>
  <c r="P300" i="4" s="1"/>
  <c r="O307" i="4"/>
  <c r="P307" i="4" s="1"/>
  <c r="O309" i="4"/>
  <c r="P309" i="4" s="1"/>
  <c r="O310" i="4"/>
  <c r="P310" i="4" s="1"/>
  <c r="O317" i="4"/>
  <c r="P317" i="4" s="1"/>
  <c r="O321" i="4"/>
  <c r="P321" i="4" s="1"/>
  <c r="O326" i="4"/>
  <c r="P326" i="4" s="1"/>
  <c r="O327" i="4"/>
  <c r="P327" i="4" s="1"/>
  <c r="O330" i="4"/>
  <c r="P330" i="4" s="1"/>
  <c r="O337" i="4"/>
  <c r="P337" i="4" s="1"/>
  <c r="O344" i="4"/>
  <c r="P344" i="4" s="1"/>
  <c r="O348" i="4"/>
  <c r="P348" i="4" s="1"/>
  <c r="O352" i="4"/>
  <c r="P352" i="4" s="1"/>
  <c r="O353" i="4"/>
  <c r="P353" i="4" s="1"/>
  <c r="O361" i="4"/>
  <c r="P361" i="4" s="1"/>
  <c r="O369" i="4"/>
  <c r="P369" i="4" s="1"/>
  <c r="O375" i="4"/>
  <c r="P375" i="4" s="1"/>
  <c r="O380" i="4"/>
  <c r="P380" i="4" s="1"/>
  <c r="O381" i="4"/>
  <c r="P381" i="4" s="1"/>
  <c r="O387" i="4"/>
  <c r="P387" i="4" s="1"/>
  <c r="O390" i="4"/>
  <c r="P390" i="4" s="1"/>
  <c r="O396" i="4"/>
  <c r="P396" i="4" s="1"/>
  <c r="O399" i="4"/>
  <c r="P399" i="4" s="1"/>
  <c r="O400" i="4"/>
  <c r="P400" i="4" s="1"/>
  <c r="O401" i="4"/>
  <c r="P401" i="4" s="1"/>
  <c r="O406" i="4"/>
  <c r="P406" i="4" s="1"/>
  <c r="O412" i="4"/>
  <c r="P412" i="4" s="1"/>
  <c r="O413" i="4"/>
  <c r="P413" i="4" s="1"/>
  <c r="O418" i="4"/>
  <c r="P418" i="4" s="1"/>
  <c r="O422" i="4"/>
  <c r="P422" i="4" s="1"/>
  <c r="O423" i="4"/>
  <c r="P423" i="4" s="1"/>
  <c r="O430" i="4"/>
  <c r="P430" i="4" s="1"/>
  <c r="O431" i="4"/>
  <c r="P431" i="4" s="1"/>
  <c r="O442" i="4"/>
  <c r="P442" i="4" s="1"/>
  <c r="O445" i="4"/>
  <c r="P445" i="4" s="1"/>
  <c r="O446" i="4"/>
  <c r="P446" i="4" s="1"/>
  <c r="O449" i="4"/>
  <c r="P449" i="4" s="1"/>
  <c r="O452" i="4"/>
  <c r="P452" i="4" s="1"/>
  <c r="O455" i="4"/>
  <c r="P455" i="4" s="1"/>
  <c r="O458" i="4"/>
  <c r="P458" i="4" s="1"/>
  <c r="O459" i="4"/>
  <c r="P459" i="4" s="1"/>
  <c r="O12" i="2"/>
  <c r="P12" i="2"/>
  <c r="O13" i="2"/>
  <c r="P13" i="2"/>
  <c r="O14" i="2"/>
  <c r="P14" i="2"/>
  <c r="O11" i="2"/>
  <c r="P11" i="2" s="1"/>
  <c r="O467" i="4" l="1"/>
  <c r="O435" i="4"/>
  <c r="A4" i="4"/>
  <c r="O447" i="4"/>
  <c r="O443" i="4"/>
  <c r="O420" i="4"/>
  <c r="O407" i="4"/>
  <c r="O391" i="4"/>
  <c r="O331" i="4"/>
  <c r="O311" i="4"/>
  <c r="O295" i="4"/>
  <c r="O287" i="4"/>
  <c r="O260" i="4"/>
  <c r="O239" i="4"/>
  <c r="O179" i="4"/>
  <c r="O175" i="4"/>
  <c r="O171" i="4"/>
  <c r="O167" i="4"/>
  <c r="O155" i="4"/>
  <c r="O151" i="4"/>
  <c r="O139" i="4"/>
  <c r="O132" i="4"/>
  <c r="O111" i="4"/>
  <c r="O91" i="4"/>
  <c r="O84" i="4"/>
  <c r="O68" i="4"/>
  <c r="O55" i="4"/>
  <c r="O52" i="4"/>
  <c r="O36" i="4"/>
  <c r="O11" i="4"/>
  <c r="O451" i="4"/>
  <c r="O414" i="4"/>
  <c r="O403" i="4"/>
  <c r="O382" i="4"/>
  <c r="O372" i="4"/>
  <c r="O362" i="4"/>
  <c r="O355" i="4"/>
  <c r="O339" i="4"/>
  <c r="O323" i="4"/>
  <c r="O318" i="4"/>
  <c r="O266" i="4"/>
  <c r="O211" i="4"/>
  <c r="O164" i="4"/>
  <c r="O158" i="4"/>
  <c r="O114" i="4"/>
  <c r="O86" i="4"/>
  <c r="O30" i="4"/>
  <c r="O453" i="4"/>
  <c r="A453" i="4" s="1"/>
  <c r="O397" i="4"/>
  <c r="O349" i="4"/>
  <c r="O345" i="4"/>
  <c r="O301" i="4"/>
  <c r="O297" i="4"/>
  <c r="O291" i="4"/>
  <c r="O281" i="4"/>
  <c r="O233" i="4"/>
  <c r="O228" i="4"/>
  <c r="O193" i="4"/>
  <c r="O189" i="4"/>
  <c r="A189" i="4" s="1"/>
  <c r="O181" i="4"/>
  <c r="O177" i="4"/>
  <c r="O117" i="4"/>
  <c r="O101" i="4"/>
  <c r="O81" i="4"/>
  <c r="O77" i="4"/>
  <c r="O73" i="4"/>
  <c r="O25" i="4"/>
  <c r="A25" i="4" s="1"/>
  <c r="O456" i="4"/>
  <c r="O424" i="4"/>
  <c r="O388" i="4"/>
  <c r="O376" i="4"/>
  <c r="O328" i="4"/>
  <c r="O308" i="4"/>
  <c r="O275" i="4"/>
  <c r="O256" i="4"/>
  <c r="O252" i="4"/>
  <c r="O248" i="4"/>
  <c r="O244" i="4"/>
  <c r="O196" i="4"/>
  <c r="O160" i="4"/>
  <c r="O147" i="4"/>
  <c r="O136" i="4"/>
  <c r="O124" i="4"/>
  <c r="A124" i="4" s="1"/>
  <c r="O104" i="4"/>
  <c r="O48" i="4"/>
  <c r="A48" i="4" s="1"/>
  <c r="O44" i="4"/>
  <c r="O20" i="4"/>
  <c r="O16" i="4"/>
  <c r="A2" i="4"/>
  <c r="C2" i="11"/>
  <c r="O356" i="4"/>
  <c r="O163" i="4"/>
  <c r="O115" i="4"/>
  <c r="O371" i="4"/>
  <c r="O340" i="4"/>
  <c r="O227" i="4"/>
  <c r="D339" i="4"/>
  <c r="E17" i="4"/>
  <c r="O148" i="4"/>
  <c r="D303" i="4"/>
  <c r="I61" i="4"/>
  <c r="I54" i="4"/>
  <c r="I47" i="4"/>
  <c r="D435" i="4"/>
  <c r="I214" i="4"/>
  <c r="I163" i="4"/>
  <c r="D396" i="4"/>
  <c r="D402" i="4"/>
  <c r="O292" i="4"/>
  <c r="I319" i="4"/>
  <c r="I316" i="4"/>
  <c r="I301" i="4"/>
  <c r="E356" i="4"/>
  <c r="D334" i="4"/>
  <c r="E331" i="4"/>
  <c r="E324" i="4"/>
  <c r="I463" i="4"/>
  <c r="I456" i="4"/>
  <c r="E181" i="4"/>
  <c r="I438" i="4"/>
  <c r="E206" i="4"/>
  <c r="D133" i="4"/>
  <c r="E114" i="4"/>
  <c r="E452" i="4"/>
  <c r="D430" i="4"/>
  <c r="E423" i="4"/>
  <c r="E420" i="4"/>
  <c r="E190" i="4"/>
  <c r="I403" i="4"/>
  <c r="I283" i="4"/>
  <c r="I280" i="4"/>
  <c r="I102" i="4"/>
  <c r="I91" i="4"/>
  <c r="H116" i="4"/>
  <c r="D404" i="4"/>
  <c r="E398" i="4"/>
  <c r="E212" i="4"/>
  <c r="D177" i="4"/>
  <c r="D158" i="4"/>
  <c r="E151" i="4"/>
  <c r="E54" i="4"/>
  <c r="E23" i="4"/>
  <c r="O6" i="4"/>
  <c r="I420" i="4"/>
  <c r="I378" i="4"/>
  <c r="I371" i="4"/>
  <c r="I299" i="4"/>
  <c r="I292" i="4"/>
  <c r="I239" i="4"/>
  <c r="I228" i="4"/>
  <c r="I119" i="4"/>
  <c r="D366" i="4"/>
  <c r="D285" i="4"/>
  <c r="D204" i="4"/>
  <c r="O324" i="4"/>
  <c r="I451" i="4"/>
  <c r="I415" i="4"/>
  <c r="I399" i="4"/>
  <c r="I388" i="4"/>
  <c r="I336" i="4"/>
  <c r="I240" i="4"/>
  <c r="I227" i="4"/>
  <c r="I182" i="4"/>
  <c r="I175" i="4"/>
  <c r="I112" i="4"/>
  <c r="D434" i="4"/>
  <c r="D414" i="4"/>
  <c r="E338" i="4"/>
  <c r="E336" i="4"/>
  <c r="E325" i="4"/>
  <c r="E320" i="4"/>
  <c r="D302" i="4"/>
  <c r="D211" i="4"/>
  <c r="E195" i="4"/>
  <c r="D189" i="4"/>
  <c r="E182" i="4"/>
  <c r="D162" i="4"/>
  <c r="D159" i="4"/>
  <c r="D146" i="4"/>
  <c r="E101" i="4"/>
  <c r="E86" i="4"/>
  <c r="H132" i="4"/>
  <c r="O212" i="4"/>
  <c r="I424" i="4"/>
  <c r="I411" i="4"/>
  <c r="I404" i="4"/>
  <c r="I358" i="4"/>
  <c r="I310" i="4"/>
  <c r="I300" i="4"/>
  <c r="I291" i="4"/>
  <c r="I288" i="4"/>
  <c r="I200" i="4"/>
  <c r="I171" i="4"/>
  <c r="I168" i="4"/>
  <c r="I150" i="4"/>
  <c r="I139" i="4"/>
  <c r="I136" i="4"/>
  <c r="I118" i="4"/>
  <c r="I59" i="4"/>
  <c r="I26" i="4"/>
  <c r="H196" i="4"/>
  <c r="D469" i="4"/>
  <c r="D428" i="4"/>
  <c r="E416" i="4"/>
  <c r="D386" i="4"/>
  <c r="E379" i="4"/>
  <c r="D350" i="4"/>
  <c r="E343" i="4"/>
  <c r="E327" i="4"/>
  <c r="D275" i="4"/>
  <c r="D240" i="4"/>
  <c r="D207" i="4"/>
  <c r="E164" i="4"/>
  <c r="E66" i="4"/>
  <c r="E52" i="4"/>
  <c r="D468" i="4"/>
  <c r="E443" i="4"/>
  <c r="E437" i="4"/>
  <c r="E355" i="4"/>
  <c r="D287" i="4"/>
  <c r="D239" i="4"/>
  <c r="D226" i="4"/>
  <c r="D223" i="4"/>
  <c r="I467" i="4"/>
  <c r="I447" i="4"/>
  <c r="I419" i="4"/>
  <c r="I410" i="4"/>
  <c r="I387" i="4"/>
  <c r="I367" i="4"/>
  <c r="I335" i="4"/>
  <c r="I332" i="4"/>
  <c r="I260" i="4"/>
  <c r="I183" i="4"/>
  <c r="I100" i="4"/>
  <c r="I86" i="4"/>
  <c r="H130" i="4"/>
  <c r="D464" i="4"/>
  <c r="D427" i="4"/>
  <c r="D405" i="4"/>
  <c r="D397" i="4"/>
  <c r="E395" i="4"/>
  <c r="D381" i="4"/>
  <c r="E341" i="4"/>
  <c r="D319" i="4"/>
  <c r="D255" i="4"/>
  <c r="E235" i="4"/>
  <c r="E209" i="4"/>
  <c r="E198" i="4"/>
  <c r="I372" i="4"/>
  <c r="I356" i="4"/>
  <c r="H436" i="4"/>
  <c r="E370" i="4"/>
  <c r="E163" i="4"/>
  <c r="E150" i="4"/>
  <c r="E130" i="4"/>
  <c r="E82" i="4"/>
  <c r="D48" i="4"/>
  <c r="E33" i="4"/>
  <c r="D259" i="4"/>
  <c r="D256" i="4"/>
  <c r="D242" i="4"/>
  <c r="D230" i="4"/>
  <c r="D197" i="4"/>
  <c r="D172" i="4"/>
  <c r="E161" i="4"/>
  <c r="E119" i="4"/>
  <c r="E113" i="4"/>
  <c r="D99" i="4"/>
  <c r="E70" i="4"/>
  <c r="E50" i="4"/>
  <c r="I364" i="4"/>
  <c r="D175" i="4"/>
  <c r="D144" i="4"/>
  <c r="E102" i="4"/>
  <c r="D92" i="4"/>
  <c r="D60" i="4"/>
  <c r="H276" i="4"/>
  <c r="E448" i="4"/>
  <c r="D272" i="4"/>
  <c r="D214" i="4"/>
  <c r="E132" i="4"/>
  <c r="E81" i="4"/>
  <c r="E69" i="4"/>
  <c r="E49" i="4"/>
  <c r="I374" i="4"/>
  <c r="I363" i="4"/>
  <c r="I312" i="4"/>
  <c r="I107" i="4"/>
  <c r="I68" i="4"/>
  <c r="I12" i="4"/>
  <c r="E457" i="4"/>
  <c r="D419" i="4"/>
  <c r="E409" i="4"/>
  <c r="E389" i="4"/>
  <c r="D368" i="4"/>
  <c r="D357" i="4"/>
  <c r="D306" i="4"/>
  <c r="D283" i="4"/>
  <c r="D271" i="4"/>
  <c r="D224" i="4"/>
  <c r="D173" i="4"/>
  <c r="D131" i="4"/>
  <c r="D111" i="4"/>
  <c r="D80" i="4"/>
  <c r="E68" i="4"/>
  <c r="I435" i="4"/>
  <c r="I323" i="4"/>
  <c r="I262" i="4"/>
  <c r="I93" i="4"/>
  <c r="I80" i="4"/>
  <c r="H84" i="4"/>
  <c r="D258" i="4"/>
  <c r="D246" i="4"/>
  <c r="E34" i="4"/>
  <c r="H244" i="4"/>
  <c r="E455" i="4"/>
  <c r="E446" i="4"/>
  <c r="E407" i="4"/>
  <c r="E388" i="4"/>
  <c r="D367" i="4"/>
  <c r="D140" i="4"/>
  <c r="E110" i="4"/>
  <c r="E67" i="4"/>
  <c r="I395" i="4"/>
  <c r="I383" i="4"/>
  <c r="I360" i="4"/>
  <c r="I347" i="4"/>
  <c r="I272" i="4"/>
  <c r="I235" i="4"/>
  <c r="I208" i="4"/>
  <c r="I144" i="4"/>
  <c r="I131" i="4"/>
  <c r="I104" i="4"/>
  <c r="I79" i="4"/>
  <c r="I52" i="4"/>
  <c r="H226" i="4"/>
  <c r="D192" i="4"/>
  <c r="D109" i="4"/>
  <c r="I468" i="4"/>
  <c r="I394" i="4"/>
  <c r="I308" i="4"/>
  <c r="I271" i="4"/>
  <c r="I246" i="4"/>
  <c r="I207" i="4"/>
  <c r="I195" i="4"/>
  <c r="H212" i="4"/>
  <c r="D453" i="4"/>
  <c r="D415" i="4"/>
  <c r="E375" i="4"/>
  <c r="D290" i="4"/>
  <c r="E267" i="4"/>
  <c r="D243" i="4"/>
  <c r="D221" i="4"/>
  <c r="D210" i="4"/>
  <c r="D129" i="4"/>
  <c r="D76" i="4"/>
  <c r="D44" i="4"/>
  <c r="D32" i="4"/>
  <c r="I455" i="4"/>
  <c r="D149" i="4"/>
  <c r="D108" i="4"/>
  <c r="E97" i="4"/>
  <c r="E85" i="4"/>
  <c r="E65" i="4"/>
  <c r="E53" i="4"/>
  <c r="E18" i="4"/>
  <c r="I344" i="4"/>
  <c r="I307" i="4"/>
  <c r="I232" i="4"/>
  <c r="H340" i="4"/>
  <c r="H194" i="4"/>
  <c r="D364" i="4"/>
  <c r="I454" i="4"/>
  <c r="I379" i="4"/>
  <c r="I331" i="4"/>
  <c r="I48" i="4"/>
  <c r="H180" i="4"/>
  <c r="D463" i="4"/>
  <c r="D301" i="4"/>
  <c r="E219" i="4"/>
  <c r="E135" i="4"/>
  <c r="D127" i="4"/>
  <c r="D96" i="4"/>
  <c r="E84" i="4"/>
  <c r="D64" i="4"/>
  <c r="I268" i="4"/>
  <c r="I256" i="4"/>
  <c r="H324" i="4"/>
  <c r="H164" i="4"/>
  <c r="D432" i="4"/>
  <c r="D413" i="4"/>
  <c r="E372" i="4"/>
  <c r="E363" i="4"/>
  <c r="D351" i="4"/>
  <c r="D333" i="4"/>
  <c r="I203" i="4"/>
  <c r="I151" i="4"/>
  <c r="H466" i="4"/>
  <c r="H162" i="4"/>
  <c r="E450" i="4"/>
  <c r="D208" i="4"/>
  <c r="E165" i="4"/>
  <c r="E126" i="4"/>
  <c r="E83" i="4"/>
  <c r="E51" i="4"/>
  <c r="D28" i="4"/>
  <c r="D16" i="4"/>
  <c r="I452" i="4"/>
  <c r="I267" i="4"/>
  <c r="I255" i="4"/>
  <c r="I176" i="4"/>
  <c r="H148" i="4"/>
  <c r="E441" i="4"/>
  <c r="D431" i="4"/>
  <c r="D412" i="4"/>
  <c r="D371" i="4"/>
  <c r="D332" i="4"/>
  <c r="E323" i="4"/>
  <c r="D299" i="4"/>
  <c r="D286" i="4"/>
  <c r="D274" i="4"/>
  <c r="D262" i="4"/>
  <c r="E251" i="4"/>
  <c r="D227" i="4"/>
  <c r="D176" i="4"/>
  <c r="E39" i="4"/>
  <c r="P443" i="4"/>
  <c r="D331" i="14" s="1"/>
  <c r="A443" i="4"/>
  <c r="P281" i="4"/>
  <c r="D208" i="14" s="1"/>
  <c r="P391" i="4"/>
  <c r="D292" i="14" s="1"/>
  <c r="A391" i="4"/>
  <c r="P372" i="4"/>
  <c r="D278" i="14" s="1"/>
  <c r="A372" i="4"/>
  <c r="P345" i="4"/>
  <c r="D256" i="14" s="1"/>
  <c r="A345" i="4"/>
  <c r="A447" i="4"/>
  <c r="A327" i="4"/>
  <c r="A310" i="4"/>
  <c r="A258" i="4"/>
  <c r="A224" i="4"/>
  <c r="A157" i="4"/>
  <c r="A139" i="4"/>
  <c r="A54" i="4"/>
  <c r="A446" i="4"/>
  <c r="A375" i="4"/>
  <c r="A239" i="4"/>
  <c r="A138" i="4"/>
  <c r="A103" i="4"/>
  <c r="A85" i="4"/>
  <c r="A52" i="4"/>
  <c r="A36" i="4"/>
  <c r="A307" i="4"/>
  <c r="A238" i="4"/>
  <c r="A171" i="4"/>
  <c r="A155" i="4"/>
  <c r="A84" i="4"/>
  <c r="A68" i="4"/>
  <c r="A458" i="4"/>
  <c r="A390" i="4"/>
  <c r="A323" i="4"/>
  <c r="A271" i="4"/>
  <c r="A255" i="4"/>
  <c r="A205" i="4"/>
  <c r="A188" i="4"/>
  <c r="A170" i="4"/>
  <c r="A154" i="4"/>
  <c r="A101" i="4"/>
  <c r="A50" i="4"/>
  <c r="A34" i="4"/>
  <c r="A15" i="4"/>
  <c r="A442" i="4"/>
  <c r="A407" i="4"/>
  <c r="A339" i="4"/>
  <c r="A288" i="4"/>
  <c r="A135" i="4"/>
  <c r="A100" i="4"/>
  <c r="A82" i="4"/>
  <c r="A309" i="4"/>
  <c r="A459" i="4"/>
  <c r="A424" i="4"/>
  <c r="A406" i="4"/>
  <c r="A355" i="4"/>
  <c r="A321" i="4"/>
  <c r="A287" i="4"/>
  <c r="A151" i="4"/>
  <c r="A116" i="4"/>
  <c r="A445" i="4"/>
  <c r="A423" i="4"/>
  <c r="A387" i="4"/>
  <c r="A337" i="4"/>
  <c r="A286" i="4"/>
  <c r="A251" i="4"/>
  <c r="A167" i="4"/>
  <c r="A150" i="4"/>
  <c r="A80" i="4"/>
  <c r="A47" i="4"/>
  <c r="A30" i="4"/>
  <c r="A369" i="4"/>
  <c r="A353" i="4"/>
  <c r="A166" i="4"/>
  <c r="A132" i="4"/>
  <c r="A114" i="4"/>
  <c r="A29" i="4"/>
  <c r="A11" i="4"/>
  <c r="A380" i="4"/>
  <c r="A455" i="4"/>
  <c r="A420" i="4"/>
  <c r="A403" i="4"/>
  <c r="A266" i="4"/>
  <c r="A232" i="4"/>
  <c r="A113" i="4"/>
  <c r="A62" i="4"/>
  <c r="A10" i="4"/>
  <c r="A317" i="4"/>
  <c r="A300" i="4"/>
  <c r="A265" i="4"/>
  <c r="A180" i="4"/>
  <c r="A164" i="4"/>
  <c r="A130" i="4"/>
  <c r="A293" i="4"/>
  <c r="A418" i="4"/>
  <c r="A401" i="4"/>
  <c r="A247" i="4"/>
  <c r="A179" i="4"/>
  <c r="A111" i="4"/>
  <c r="A76" i="4"/>
  <c r="A43" i="4"/>
  <c r="A452" i="4"/>
  <c r="A435" i="4"/>
  <c r="A382" i="4"/>
  <c r="A348" i="4"/>
  <c r="A178" i="4"/>
  <c r="A110" i="4"/>
  <c r="A24" i="4"/>
  <c r="A99" i="4"/>
  <c r="A451" i="4"/>
  <c r="A397" i="4"/>
  <c r="A381" i="4"/>
  <c r="A331" i="4"/>
  <c r="A297" i="4"/>
  <c r="A280" i="4"/>
  <c r="A228" i="4"/>
  <c r="A195" i="4"/>
  <c r="A161" i="4"/>
  <c r="A143" i="4"/>
  <c r="A91" i="4"/>
  <c r="A279" i="4"/>
  <c r="A467" i="4"/>
  <c r="A396" i="4"/>
  <c r="A330" i="4"/>
  <c r="A296" i="4"/>
  <c r="A176" i="4"/>
  <c r="A90" i="4"/>
  <c r="A412" i="4"/>
  <c r="A400" i="4"/>
  <c r="A449" i="4"/>
  <c r="A414" i="4"/>
  <c r="A362" i="4"/>
  <c r="A295" i="4"/>
  <c r="A260" i="4"/>
  <c r="A243" i="4"/>
  <c r="A175" i="4"/>
  <c r="A159" i="4"/>
  <c r="A72" i="4"/>
  <c r="A352" i="4"/>
  <c r="A431" i="4"/>
  <c r="A413" i="4"/>
  <c r="A361" i="4"/>
  <c r="A344" i="4"/>
  <c r="A311" i="4"/>
  <c r="A294" i="4"/>
  <c r="A192" i="4"/>
  <c r="A174" i="4"/>
  <c r="A158" i="4"/>
  <c r="A123" i="4"/>
  <c r="A55" i="4"/>
  <c r="A19" i="4"/>
  <c r="I390" i="4"/>
  <c r="I303" i="4"/>
  <c r="I251" i="4"/>
  <c r="I230" i="4"/>
  <c r="I219" i="4"/>
  <c r="I198" i="4"/>
  <c r="I166" i="4"/>
  <c r="I155" i="4"/>
  <c r="I134" i="4"/>
  <c r="I123" i="4"/>
  <c r="H355" i="4"/>
  <c r="H339" i="4"/>
  <c r="H275" i="4"/>
  <c r="H259" i="4"/>
  <c r="H243" i="4"/>
  <c r="H211" i="4"/>
  <c r="H179" i="4"/>
  <c r="H147" i="4"/>
  <c r="H115" i="4"/>
  <c r="H83" i="4"/>
  <c r="H67" i="4"/>
  <c r="H51" i="4"/>
  <c r="H35" i="4"/>
  <c r="H19" i="4"/>
  <c r="A242" i="4"/>
  <c r="A129" i="4"/>
  <c r="A33" i="4"/>
  <c r="I24" i="4"/>
  <c r="H465" i="4"/>
  <c r="H449" i="4"/>
  <c r="H433" i="4"/>
  <c r="H417" i="4"/>
  <c r="H401" i="4"/>
  <c r="H385" i="4"/>
  <c r="A186" i="4"/>
  <c r="I143" i="4"/>
  <c r="I111" i="4"/>
  <c r="I88" i="4"/>
  <c r="I56" i="4"/>
  <c r="I11" i="4"/>
  <c r="H320" i="4"/>
  <c r="H304" i="4"/>
  <c r="H224" i="4"/>
  <c r="H192" i="4"/>
  <c r="H160" i="4"/>
  <c r="H128" i="4"/>
  <c r="H64" i="4"/>
  <c r="I443" i="4"/>
  <c r="I376" i="4"/>
  <c r="I248" i="4"/>
  <c r="I216" i="4"/>
  <c r="I184" i="4"/>
  <c r="I152" i="4"/>
  <c r="I120" i="4"/>
  <c r="I77" i="4"/>
  <c r="I45" i="4"/>
  <c r="H431" i="4"/>
  <c r="H351" i="4"/>
  <c r="H287" i="4"/>
  <c r="H223" i="4"/>
  <c r="H191" i="4"/>
  <c r="H159" i="4"/>
  <c r="H127" i="4"/>
  <c r="H95" i="4"/>
  <c r="H63" i="4"/>
  <c r="H31" i="4"/>
  <c r="H15" i="4"/>
  <c r="A254" i="4"/>
  <c r="A109" i="4"/>
  <c r="H462" i="4"/>
  <c r="H446" i="4"/>
  <c r="H414" i="4"/>
  <c r="H398" i="4"/>
  <c r="H382" i="4"/>
  <c r="H366" i="4"/>
  <c r="H350" i="4"/>
  <c r="H334" i="4"/>
  <c r="H318" i="4"/>
  <c r="H302" i="4"/>
  <c r="H286" i="4"/>
  <c r="H270" i="4"/>
  <c r="H238" i="4"/>
  <c r="H222" i="4"/>
  <c r="H206" i="4"/>
  <c r="H190" i="4"/>
  <c r="H174" i="4"/>
  <c r="H158" i="4"/>
  <c r="H142" i="4"/>
  <c r="H126" i="4"/>
  <c r="H110" i="4"/>
  <c r="H94" i="4"/>
  <c r="H78" i="4"/>
  <c r="H62" i="4"/>
  <c r="H46" i="4"/>
  <c r="H30" i="4"/>
  <c r="H14" i="4"/>
  <c r="A399" i="4"/>
  <c r="A28" i="4"/>
  <c r="H210" i="4"/>
  <c r="H178" i="4"/>
  <c r="I442" i="4"/>
  <c r="I408" i="4"/>
  <c r="I342" i="4"/>
  <c r="I278" i="4"/>
  <c r="I247" i="4"/>
  <c r="I215" i="4"/>
  <c r="H29" i="4"/>
  <c r="A430" i="4"/>
  <c r="A204" i="4"/>
  <c r="I75" i="4"/>
  <c r="I43" i="4"/>
  <c r="I8" i="4"/>
  <c r="H348" i="4"/>
  <c r="H284" i="4"/>
  <c r="H252" i="4"/>
  <c r="H92" i="4"/>
  <c r="H76" i="4"/>
  <c r="H60" i="4"/>
  <c r="H44" i="4"/>
  <c r="A187" i="4"/>
  <c r="A122" i="4"/>
  <c r="H459" i="4"/>
  <c r="H427" i="4"/>
  <c r="H315" i="4"/>
  <c r="H27" i="4"/>
  <c r="A153" i="4"/>
  <c r="A89" i="4"/>
  <c r="I440" i="4"/>
  <c r="I406" i="4"/>
  <c r="I362" i="4"/>
  <c r="H426" i="4"/>
  <c r="H346" i="4"/>
  <c r="H330" i="4"/>
  <c r="H314" i="4"/>
  <c r="H298" i="4"/>
  <c r="H282" i="4"/>
  <c r="H266" i="4"/>
  <c r="H250" i="4"/>
  <c r="H234" i="4"/>
  <c r="H218" i="4"/>
  <c r="H202" i="4"/>
  <c r="H186" i="4"/>
  <c r="H170" i="4"/>
  <c r="H154" i="4"/>
  <c r="H106" i="4"/>
  <c r="H90" i="4"/>
  <c r="H74" i="4"/>
  <c r="H58" i="4"/>
  <c r="H42" i="4"/>
  <c r="H10" i="4"/>
  <c r="A23" i="4"/>
  <c r="H450" i="4"/>
  <c r="H146" i="4"/>
  <c r="H114" i="4"/>
  <c r="I328" i="4"/>
  <c r="I296" i="4"/>
  <c r="I264" i="4"/>
  <c r="I72" i="4"/>
  <c r="I40" i="4"/>
  <c r="H392" i="4"/>
  <c r="A278" i="4"/>
  <c r="H263" i="4"/>
  <c r="H231" i="4"/>
  <c r="H199" i="4"/>
  <c r="H167" i="4"/>
  <c r="H135" i="4"/>
  <c r="A149" i="4"/>
  <c r="A53" i="4"/>
  <c r="H294" i="4"/>
  <c r="H70" i="4"/>
  <c r="H38" i="4"/>
  <c r="H22" i="4"/>
  <c r="A326" i="4"/>
  <c r="H469" i="4"/>
  <c r="H453" i="4"/>
  <c r="H437" i="4"/>
  <c r="H421" i="4"/>
  <c r="H405" i="4"/>
  <c r="H389" i="4"/>
  <c r="H373" i="4"/>
  <c r="H357" i="4"/>
  <c r="A422" i="4"/>
  <c r="D12" i="4"/>
  <c r="E462" i="4"/>
  <c r="E418" i="4"/>
  <c r="E411" i="4"/>
  <c r="E403" i="4"/>
  <c r="E387" i="4"/>
  <c r="D365" i="4"/>
  <c r="E318" i="4"/>
  <c r="E309" i="4"/>
  <c r="E293" i="4"/>
  <c r="E277" i="4"/>
  <c r="E270" i="4"/>
  <c r="E261" i="4"/>
  <c r="E254" i="4"/>
  <c r="E245" i="4"/>
  <c r="E238" i="4"/>
  <c r="E229" i="4"/>
  <c r="E222" i="4"/>
  <c r="E213" i="4"/>
  <c r="E166" i="4"/>
  <c r="E145" i="4"/>
  <c r="E98" i="4"/>
  <c r="D447" i="4"/>
  <c r="E439" i="4"/>
  <c r="E425" i="4"/>
  <c r="D380" i="4"/>
  <c r="D349" i="4"/>
  <c r="E340" i="4"/>
  <c r="D191" i="4"/>
  <c r="D160" i="4"/>
  <c r="E42" i="4"/>
  <c r="E26" i="4"/>
  <c r="D461" i="4"/>
  <c r="D348" i="4"/>
  <c r="D317" i="4"/>
  <c r="E308" i="4"/>
  <c r="E292" i="4"/>
  <c r="E276" i="4"/>
  <c r="D269" i="4"/>
  <c r="E260" i="4"/>
  <c r="D253" i="4"/>
  <c r="E244" i="4"/>
  <c r="D237" i="4"/>
  <c r="E228" i="4"/>
  <c r="E467" i="4"/>
  <c r="E196" i="4"/>
  <c r="E174" i="4"/>
  <c r="E134" i="4"/>
  <c r="D128" i="4"/>
  <c r="E103" i="4"/>
  <c r="D460" i="4"/>
  <c r="E354" i="4"/>
  <c r="E347" i="4"/>
  <c r="D316" i="4"/>
  <c r="E307" i="4"/>
  <c r="E291" i="4"/>
  <c r="D268" i="4"/>
  <c r="D252" i="4"/>
  <c r="D236" i="4"/>
  <c r="D220" i="4"/>
  <c r="D205" i="4"/>
  <c r="E180" i="4"/>
  <c r="D143" i="4"/>
  <c r="E118" i="4"/>
  <c r="D112" i="4"/>
  <c r="E87" i="4"/>
  <c r="E71" i="4"/>
  <c r="E55" i="4"/>
  <c r="D445" i="4"/>
  <c r="D300" i="4"/>
  <c r="D284" i="4"/>
  <c r="E466" i="4"/>
  <c r="E459" i="4"/>
  <c r="E451" i="4"/>
  <c r="E436" i="4"/>
  <c r="E421" i="4"/>
  <c r="E400" i="4"/>
  <c r="E384" i="4"/>
  <c r="E322" i="4"/>
  <c r="E315" i="4"/>
  <c r="E179" i="4"/>
  <c r="E142" i="4"/>
  <c r="E117" i="4"/>
  <c r="D444" i="4"/>
  <c r="E391" i="4"/>
  <c r="D188" i="4"/>
  <c r="D157" i="4"/>
  <c r="E148" i="4"/>
  <c r="D95" i="4"/>
  <c r="D79" i="4"/>
  <c r="D63" i="4"/>
  <c r="D47" i="4"/>
  <c r="E38" i="4"/>
  <c r="D31" i="4"/>
  <c r="E22" i="4"/>
  <c r="D15" i="4"/>
  <c r="D429" i="4"/>
  <c r="E352" i="4"/>
  <c r="E194" i="4"/>
  <c r="D383" i="4"/>
  <c r="E359" i="4"/>
  <c r="E178" i="4"/>
  <c r="D156" i="4"/>
  <c r="E147" i="4"/>
  <c r="D141" i="4"/>
  <c r="E116" i="4"/>
  <c r="E94" i="4"/>
  <c r="E78" i="4"/>
  <c r="E62" i="4"/>
  <c r="E46" i="4"/>
  <c r="E37" i="4"/>
  <c r="E30" i="4"/>
  <c r="E21" i="4"/>
  <c r="E14" i="4"/>
  <c r="D125" i="4"/>
  <c r="E100" i="4"/>
  <c r="E382" i="4"/>
  <c r="E373" i="4"/>
  <c r="E304" i="4"/>
  <c r="E288" i="4"/>
  <c r="E193" i="4"/>
  <c r="E115" i="4"/>
  <c r="D335" i="4"/>
  <c r="E311" i="4"/>
  <c r="D124" i="4"/>
  <c r="D93" i="4"/>
  <c r="D77" i="4"/>
  <c r="D61" i="4"/>
  <c r="D45" i="4"/>
  <c r="E36" i="4"/>
  <c r="D29" i="4"/>
  <c r="E20" i="4"/>
  <c r="D13" i="4"/>
  <c r="E295" i="4"/>
  <c r="E279" i="4"/>
  <c r="E263" i="4"/>
  <c r="E247" i="4"/>
  <c r="E231" i="4"/>
  <c r="E215" i="4"/>
  <c r="E199" i="4"/>
  <c r="E183" i="4"/>
  <c r="E167" i="4"/>
  <c r="E7" i="4"/>
  <c r="E465" i="4"/>
  <c r="E449" i="4"/>
  <c r="E433" i="4"/>
  <c r="E417" i="4"/>
  <c r="E401" i="4"/>
  <c r="E385" i="4"/>
  <c r="E369" i="4"/>
  <c r="E353" i="4"/>
  <c r="E337" i="4"/>
  <c r="E321" i="4"/>
  <c r="E305" i="4"/>
  <c r="E289" i="4"/>
  <c r="E273" i="4"/>
  <c r="E257" i="4"/>
  <c r="E241" i="4"/>
  <c r="E225" i="4"/>
  <c r="E454" i="4"/>
  <c r="E438" i="4"/>
  <c r="E422" i="4"/>
  <c r="E406" i="4"/>
  <c r="E390" i="4"/>
  <c r="E374" i="4"/>
  <c r="E358" i="4"/>
  <c r="E342" i="4"/>
  <c r="E326" i="4"/>
  <c r="E310" i="4"/>
  <c r="E294" i="4"/>
  <c r="E6" i="4"/>
  <c r="E203" i="4"/>
  <c r="E187" i="4"/>
  <c r="E171" i="4"/>
  <c r="E155" i="4"/>
  <c r="E139" i="4"/>
  <c r="E123" i="4"/>
  <c r="E107" i="4"/>
  <c r="E91" i="4"/>
  <c r="E75" i="4"/>
  <c r="E59" i="4"/>
  <c r="E43" i="4"/>
  <c r="E27" i="4"/>
  <c r="E11" i="4"/>
  <c r="E5" i="4"/>
  <c r="E458" i="4"/>
  <c r="E442" i="4"/>
  <c r="E426" i="4"/>
  <c r="E410" i="4"/>
  <c r="E394" i="4"/>
  <c r="E378" i="4"/>
  <c r="E362" i="4"/>
  <c r="E346" i="4"/>
  <c r="E330" i="4"/>
  <c r="E314" i="4"/>
  <c r="E298" i="4"/>
  <c r="E282" i="4"/>
  <c r="E266" i="4"/>
  <c r="E250" i="4"/>
  <c r="E234" i="4"/>
  <c r="E218" i="4"/>
  <c r="E202" i="4"/>
  <c r="E170" i="4"/>
  <c r="E154" i="4"/>
  <c r="E138" i="4"/>
  <c r="E122" i="4"/>
  <c r="E106" i="4"/>
  <c r="E90" i="4"/>
  <c r="E74" i="4"/>
  <c r="E58" i="4"/>
  <c r="E10" i="4"/>
  <c r="E4" i="4"/>
  <c r="E393" i="4"/>
  <c r="E377" i="4"/>
  <c r="E361" i="4"/>
  <c r="E345" i="4"/>
  <c r="E329" i="4"/>
  <c r="E313" i="4"/>
  <c r="E297" i="4"/>
  <c r="E281" i="4"/>
  <c r="E265" i="4"/>
  <c r="E249" i="4"/>
  <c r="E233" i="4"/>
  <c r="E217" i="4"/>
  <c r="E201" i="4"/>
  <c r="E185" i="4"/>
  <c r="E169" i="4"/>
  <c r="E153" i="4"/>
  <c r="E137" i="4"/>
  <c r="E121" i="4"/>
  <c r="E105" i="4"/>
  <c r="E89" i="4"/>
  <c r="E73" i="4"/>
  <c r="E57" i="4"/>
  <c r="E41" i="4"/>
  <c r="E25" i="4"/>
  <c r="E9" i="4"/>
  <c r="E35" i="4"/>
  <c r="E19" i="4"/>
  <c r="E3" i="4"/>
  <c r="E456" i="4"/>
  <c r="E440" i="4"/>
  <c r="E424" i="4"/>
  <c r="E408" i="4"/>
  <c r="E392" i="4"/>
  <c r="E376" i="4"/>
  <c r="E360" i="4"/>
  <c r="E344" i="4"/>
  <c r="E328" i="4"/>
  <c r="E312" i="4"/>
  <c r="E296" i="4"/>
  <c r="E280" i="4"/>
  <c r="E264" i="4"/>
  <c r="E248" i="4"/>
  <c r="E232" i="4"/>
  <c r="E216" i="4"/>
  <c r="E200" i="4"/>
  <c r="E184" i="4"/>
  <c r="E168" i="4"/>
  <c r="E152" i="4"/>
  <c r="E136" i="4"/>
  <c r="E120" i="4"/>
  <c r="E104" i="4"/>
  <c r="E88" i="4"/>
  <c r="E72" i="4"/>
  <c r="E56" i="4"/>
  <c r="E40" i="4"/>
  <c r="E24" i="4"/>
  <c r="E8" i="4"/>
  <c r="I461" i="4"/>
  <c r="I429" i="4"/>
  <c r="I413" i="4"/>
  <c r="I365" i="4"/>
  <c r="I349" i="4"/>
  <c r="I333" i="4"/>
  <c r="I317" i="4"/>
  <c r="I285" i="4"/>
  <c r="I269" i="4"/>
  <c r="I253" i="4"/>
  <c r="I237" i="4"/>
  <c r="I221" i="4"/>
  <c r="I205" i="4"/>
  <c r="I189" i="4"/>
  <c r="I173" i="4"/>
  <c r="I157" i="4"/>
  <c r="I141" i="4"/>
  <c r="I125" i="4"/>
  <c r="I13" i="4"/>
  <c r="I397" i="4"/>
  <c r="I381" i="4"/>
  <c r="I434" i="4"/>
  <c r="I418" i="4"/>
  <c r="I402" i="4"/>
  <c r="I386" i="4"/>
  <c r="I370" i="4"/>
  <c r="I354" i="4"/>
  <c r="I338" i="4"/>
  <c r="I322" i="4"/>
  <c r="I306" i="4"/>
  <c r="I290" i="4"/>
  <c r="I274" i="4"/>
  <c r="I258" i="4"/>
  <c r="I98" i="4"/>
  <c r="I82" i="4"/>
  <c r="I66" i="4"/>
  <c r="I50" i="4"/>
  <c r="I34" i="4"/>
  <c r="I18" i="4"/>
  <c r="I439" i="4"/>
  <c r="I423" i="4"/>
  <c r="I407" i="4"/>
  <c r="I391" i="4"/>
  <c r="I375" i="4"/>
  <c r="I359" i="4"/>
  <c r="I343" i="4"/>
  <c r="I327" i="4"/>
  <c r="I311" i="4"/>
  <c r="I295" i="4"/>
  <c r="I103" i="4"/>
  <c r="I87" i="4"/>
  <c r="I71" i="4"/>
  <c r="I55" i="4"/>
  <c r="I39" i="4"/>
  <c r="I7" i="4"/>
  <c r="I460" i="4"/>
  <c r="I444" i="4"/>
  <c r="I428" i="4"/>
  <c r="I396" i="4"/>
  <c r="I236" i="4"/>
  <c r="I220" i="4"/>
  <c r="I188" i="4"/>
  <c r="I172" i="4"/>
  <c r="I156" i="4"/>
  <c r="I140" i="4"/>
  <c r="I124" i="4"/>
  <c r="I108" i="4"/>
  <c r="I369" i="4"/>
  <c r="I353" i="4"/>
  <c r="I337" i="4"/>
  <c r="I321" i="4"/>
  <c r="I305" i="4"/>
  <c r="I289" i="4"/>
  <c r="I273" i="4"/>
  <c r="I257" i="4"/>
  <c r="I241" i="4"/>
  <c r="I225" i="4"/>
  <c r="I209" i="4"/>
  <c r="I193" i="4"/>
  <c r="I177" i="4"/>
  <c r="I161" i="4"/>
  <c r="I145" i="4"/>
  <c r="I113" i="4"/>
  <c r="I97" i="4"/>
  <c r="I81" i="4"/>
  <c r="I65" i="4"/>
  <c r="I49" i="4"/>
  <c r="I17" i="4"/>
  <c r="I6" i="4"/>
  <c r="I464" i="4"/>
  <c r="I448" i="4"/>
  <c r="I432" i="4"/>
  <c r="I96" i="4"/>
  <c r="I32" i="4"/>
  <c r="I16" i="4"/>
  <c r="I416" i="4"/>
  <c r="I384" i="4"/>
  <c r="I368" i="4"/>
  <c r="I341" i="4"/>
  <c r="I325" i="4"/>
  <c r="I277" i="4"/>
  <c r="I261" i="4"/>
  <c r="I245" i="4"/>
  <c r="I229" i="4"/>
  <c r="I213" i="4"/>
  <c r="I197" i="4"/>
  <c r="I181" i="4"/>
  <c r="I165" i="4"/>
  <c r="I133" i="4"/>
  <c r="I117" i="4"/>
  <c r="I101" i="4"/>
  <c r="I85" i="4"/>
  <c r="I69" i="4"/>
  <c r="I37" i="4"/>
  <c r="I21" i="4"/>
  <c r="I5" i="4"/>
  <c r="I138" i="4"/>
  <c r="I36" i="4"/>
  <c r="I20" i="4"/>
  <c r="I4" i="4"/>
  <c r="I457" i="4"/>
  <c r="I441" i="4"/>
  <c r="I425" i="4"/>
  <c r="I409" i="4"/>
  <c r="I393" i="4"/>
  <c r="I377" i="4"/>
  <c r="I361" i="4"/>
  <c r="I345" i="4"/>
  <c r="I329" i="4"/>
  <c r="I313" i="4"/>
  <c r="I297" i="4"/>
  <c r="I281" i="4"/>
  <c r="I265" i="4"/>
  <c r="I249" i="4"/>
  <c r="I233" i="4"/>
  <c r="I217" i="4"/>
  <c r="I201" i="4"/>
  <c r="I185" i="4"/>
  <c r="I169" i="4"/>
  <c r="I137" i="4"/>
  <c r="I121" i="4"/>
  <c r="I105" i="4"/>
  <c r="I73" i="4"/>
  <c r="I57" i="4"/>
  <c r="I41" i="4"/>
  <c r="I25" i="4"/>
  <c r="I9" i="4"/>
  <c r="O67" i="4"/>
  <c r="O436" i="4"/>
  <c r="O276" i="4"/>
  <c r="O404" i="4"/>
  <c r="O468" i="4"/>
  <c r="O450" i="4"/>
  <c r="O419" i="4"/>
  <c r="O259" i="4"/>
  <c r="O131" i="4"/>
  <c r="O83" i="4"/>
  <c r="O51" i="4"/>
  <c r="O35" i="4"/>
  <c r="O466" i="4"/>
  <c r="O434" i="4"/>
  <c r="O402" i="4"/>
  <c r="O386" i="4"/>
  <c r="O370" i="4"/>
  <c r="O354" i="4"/>
  <c r="O338" i="4"/>
  <c r="O322" i="4"/>
  <c r="O306" i="4"/>
  <c r="O290" i="4"/>
  <c r="O274" i="4"/>
  <c r="O226" i="4"/>
  <c r="O210" i="4"/>
  <c r="O194" i="4"/>
  <c r="O162" i="4"/>
  <c r="O146" i="4"/>
  <c r="O98" i="4"/>
  <c r="O66" i="4"/>
  <c r="O18" i="4"/>
  <c r="O465" i="4"/>
  <c r="O433" i="4"/>
  <c r="O417" i="4"/>
  <c r="O385" i="4"/>
  <c r="O305" i="4"/>
  <c r="O289" i="4"/>
  <c r="O273" i="4"/>
  <c r="O257" i="4"/>
  <c r="O241" i="4"/>
  <c r="O225" i="4"/>
  <c r="O209" i="4"/>
  <c r="O145" i="4"/>
  <c r="O97" i="4"/>
  <c r="O65" i="4"/>
  <c r="O49" i="4"/>
  <c r="O17" i="4"/>
  <c r="O464" i="4"/>
  <c r="O448" i="4"/>
  <c r="O432" i="4"/>
  <c r="O416" i="4"/>
  <c r="O384" i="4"/>
  <c r="O368" i="4"/>
  <c r="O336" i="4"/>
  <c r="O320" i="4"/>
  <c r="O304" i="4"/>
  <c r="O272" i="4"/>
  <c r="O240" i="4"/>
  <c r="O208" i="4"/>
  <c r="O144" i="4"/>
  <c r="O128" i="4"/>
  <c r="O112" i="4"/>
  <c r="O96" i="4"/>
  <c r="O64" i="4"/>
  <c r="O32" i="4"/>
  <c r="O463" i="4"/>
  <c r="O415" i="4"/>
  <c r="O383" i="4"/>
  <c r="O367" i="4"/>
  <c r="O351" i="4"/>
  <c r="O335" i="4"/>
  <c r="O319" i="4"/>
  <c r="O303" i="4"/>
  <c r="O223" i="4"/>
  <c r="O207" i="4"/>
  <c r="O191" i="4"/>
  <c r="O127" i="4"/>
  <c r="O95" i="4"/>
  <c r="O79" i="4"/>
  <c r="O63" i="4"/>
  <c r="O31" i="4"/>
  <c r="O462" i="4"/>
  <c r="O398" i="4"/>
  <c r="O366" i="4"/>
  <c r="O350" i="4"/>
  <c r="O334" i="4"/>
  <c r="O302" i="4"/>
  <c r="O270" i="4"/>
  <c r="O222" i="4"/>
  <c r="O206" i="4"/>
  <c r="O190" i="4"/>
  <c r="O142" i="4"/>
  <c r="O126" i="4"/>
  <c r="O94" i="4"/>
  <c r="O78" i="4"/>
  <c r="O46" i="4"/>
  <c r="O14" i="4"/>
  <c r="O461" i="4"/>
  <c r="O429" i="4"/>
  <c r="O365" i="4"/>
  <c r="O333" i="4"/>
  <c r="O285" i="4"/>
  <c r="O269" i="4"/>
  <c r="O253" i="4"/>
  <c r="O237" i="4"/>
  <c r="O221" i="4"/>
  <c r="O173" i="4"/>
  <c r="O141" i="4"/>
  <c r="O125" i="4"/>
  <c r="O93" i="4"/>
  <c r="O61" i="4"/>
  <c r="O45" i="4"/>
  <c r="O13" i="4"/>
  <c r="O460" i="4"/>
  <c r="O444" i="4"/>
  <c r="O428" i="4"/>
  <c r="O364" i="4"/>
  <c r="O332" i="4"/>
  <c r="O316" i="4"/>
  <c r="O284" i="4"/>
  <c r="O268" i="4"/>
  <c r="O236" i="4"/>
  <c r="O220" i="4"/>
  <c r="O172" i="4"/>
  <c r="O156" i="4"/>
  <c r="O140" i="4"/>
  <c r="O108" i="4"/>
  <c r="O92" i="4"/>
  <c r="O60" i="4"/>
  <c r="O12" i="4"/>
  <c r="O427" i="4"/>
  <c r="O411" i="4"/>
  <c r="O395" i="4"/>
  <c r="O379" i="4"/>
  <c r="O363" i="4"/>
  <c r="O347" i="4"/>
  <c r="O315" i="4"/>
  <c r="O299" i="4"/>
  <c r="O283" i="4"/>
  <c r="O267" i="4"/>
  <c r="O235" i="4"/>
  <c r="O219" i="4"/>
  <c r="O203" i="4"/>
  <c r="O107" i="4"/>
  <c r="O75" i="4"/>
  <c r="O59" i="4"/>
  <c r="O27" i="4"/>
  <c r="O426" i="4"/>
  <c r="O410" i="4"/>
  <c r="O394" i="4"/>
  <c r="O378" i="4"/>
  <c r="O346" i="4"/>
  <c r="O314" i="4"/>
  <c r="O298" i="4"/>
  <c r="O282" i="4"/>
  <c r="O250" i="4"/>
  <c r="O234" i="4"/>
  <c r="O218" i="4"/>
  <c r="O202" i="4"/>
  <c r="O106" i="4"/>
  <c r="O74" i="4"/>
  <c r="O58" i="4"/>
  <c r="O42" i="4"/>
  <c r="O26" i="4"/>
  <c r="O457" i="4"/>
  <c r="O441" i="4"/>
  <c r="O425" i="4"/>
  <c r="O409" i="4"/>
  <c r="O393" i="4"/>
  <c r="O377" i="4"/>
  <c r="O329" i="4"/>
  <c r="O313" i="4"/>
  <c r="O249" i="4"/>
  <c r="O217" i="4"/>
  <c r="O201" i="4"/>
  <c r="O185" i="4"/>
  <c r="O169" i="4"/>
  <c r="O137" i="4"/>
  <c r="O121" i="4"/>
  <c r="O105" i="4"/>
  <c r="O57" i="4"/>
  <c r="O41" i="4"/>
  <c r="O9" i="4"/>
  <c r="O440" i="4"/>
  <c r="O408" i="4"/>
  <c r="O392" i="4"/>
  <c r="O360" i="4"/>
  <c r="O312" i="4"/>
  <c r="O264" i="4"/>
  <c r="O216" i="4"/>
  <c r="O200" i="4"/>
  <c r="O184" i="4"/>
  <c r="O168" i="4"/>
  <c r="O152" i="4"/>
  <c r="O120" i="4"/>
  <c r="O88" i="4"/>
  <c r="O56" i="4"/>
  <c r="O40" i="4"/>
  <c r="O8" i="4"/>
  <c r="O439" i="4"/>
  <c r="O359" i="4"/>
  <c r="O343" i="4"/>
  <c r="O263" i="4"/>
  <c r="O231" i="4"/>
  <c r="O215" i="4"/>
  <c r="O199" i="4"/>
  <c r="O183" i="4"/>
  <c r="O119" i="4"/>
  <c r="O87" i="4"/>
  <c r="O71" i="4"/>
  <c r="O39" i="4"/>
  <c r="O7" i="4"/>
  <c r="O5" i="4"/>
  <c r="O454" i="4"/>
  <c r="O438" i="4"/>
  <c r="O374" i="4"/>
  <c r="O358" i="4"/>
  <c r="O342" i="4"/>
  <c r="O262" i="4"/>
  <c r="O246" i="4"/>
  <c r="O230" i="4"/>
  <c r="O214" i="4"/>
  <c r="O198" i="4"/>
  <c r="O182" i="4"/>
  <c r="O134" i="4"/>
  <c r="O118" i="4"/>
  <c r="O102" i="4"/>
  <c r="O70" i="4"/>
  <c r="O38" i="4"/>
  <c r="O22" i="4"/>
  <c r="O469" i="4"/>
  <c r="O437" i="4"/>
  <c r="O421" i="4"/>
  <c r="O405" i="4"/>
  <c r="O389" i="4"/>
  <c r="O373" i="4"/>
  <c r="O357" i="4"/>
  <c r="O341" i="4"/>
  <c r="O325" i="4"/>
  <c r="O277" i="4"/>
  <c r="O261" i="4"/>
  <c r="O245" i="4"/>
  <c r="O229" i="4"/>
  <c r="O213" i="4"/>
  <c r="O197" i="4"/>
  <c r="O165" i="4"/>
  <c r="O133" i="4"/>
  <c r="O69" i="4"/>
  <c r="O37" i="4"/>
  <c r="O21" i="4"/>
  <c r="K1" i="2"/>
  <c r="E1" i="2"/>
  <c r="I1" i="2"/>
  <c r="M1" i="2"/>
  <c r="O6" i="2"/>
  <c r="P6" i="2" s="1"/>
  <c r="O7" i="2"/>
  <c r="P7" i="2" s="1"/>
  <c r="O8" i="2"/>
  <c r="P8" i="2" s="1"/>
  <c r="O9" i="2"/>
  <c r="P9" i="2" s="1"/>
  <c r="O5" i="2"/>
  <c r="P5" i="2" s="1"/>
  <c r="P1" i="2"/>
  <c r="O1" i="2"/>
  <c r="D1" i="2"/>
  <c r="H1" i="2"/>
  <c r="L1" i="2"/>
  <c r="G1" i="2"/>
  <c r="E2" i="1"/>
  <c r="P26" i="4" l="1"/>
  <c r="D19" i="14" s="1"/>
  <c r="P227" i="4"/>
  <c r="D168" i="14" s="1"/>
  <c r="P163" i="4"/>
  <c r="D118" i="14" s="1"/>
  <c r="P27" i="4"/>
  <c r="D20" i="14" s="1"/>
  <c r="P212" i="4"/>
  <c r="D154" i="14" s="1"/>
  <c r="P324" i="4"/>
  <c r="D240" i="14" s="1"/>
  <c r="P6" i="4"/>
  <c r="D4" i="14" s="1"/>
  <c r="P148" i="4"/>
  <c r="D110" i="14" s="1"/>
  <c r="P340" i="4"/>
  <c r="D252" i="14" s="1"/>
  <c r="P356" i="4"/>
  <c r="D264" i="14" s="1"/>
  <c r="P16" i="4"/>
  <c r="D12" i="14" s="1"/>
  <c r="P44" i="4"/>
  <c r="D32" i="14" s="1"/>
  <c r="P104" i="4"/>
  <c r="D77" i="14" s="1"/>
  <c r="P136" i="4"/>
  <c r="D100" i="14" s="1"/>
  <c r="P160" i="4"/>
  <c r="D116" i="14" s="1"/>
  <c r="P244" i="4"/>
  <c r="D181" i="14" s="1"/>
  <c r="P252" i="4"/>
  <c r="D187" i="14" s="1"/>
  <c r="P275" i="4"/>
  <c r="D205" i="14" s="1"/>
  <c r="P328" i="4"/>
  <c r="D242" i="14" s="1"/>
  <c r="P388" i="4"/>
  <c r="D290" i="14" s="1"/>
  <c r="A456" i="4"/>
  <c r="P73" i="4"/>
  <c r="D55" i="14" s="1"/>
  <c r="P81" i="4"/>
  <c r="D61" i="14" s="1"/>
  <c r="P117" i="4"/>
  <c r="D86" i="14" s="1"/>
  <c r="P181" i="4"/>
  <c r="D130" i="14" s="1"/>
  <c r="P193" i="4"/>
  <c r="D138" i="14" s="1"/>
  <c r="P233" i="4"/>
  <c r="D173" i="14" s="1"/>
  <c r="P291" i="4"/>
  <c r="D216" i="14" s="1"/>
  <c r="P301" i="4"/>
  <c r="D222" i="14" s="1"/>
  <c r="P349" i="4"/>
  <c r="D259" i="14" s="1"/>
  <c r="P453" i="4"/>
  <c r="D337" i="14" s="1"/>
  <c r="P86" i="4"/>
  <c r="D64" i="14" s="1"/>
  <c r="P158" i="4"/>
  <c r="D115" i="14" s="1"/>
  <c r="P211" i="4"/>
  <c r="D153" i="14" s="1"/>
  <c r="P318" i="4"/>
  <c r="D235" i="14" s="1"/>
  <c r="P339" i="4"/>
  <c r="D251" i="14" s="1"/>
  <c r="P362" i="4"/>
  <c r="D269" i="14" s="1"/>
  <c r="P382" i="4"/>
  <c r="D285" i="14" s="1"/>
  <c r="P414" i="4"/>
  <c r="D308" i="14" s="1"/>
  <c r="P11" i="4"/>
  <c r="D8" i="14" s="1"/>
  <c r="P52" i="4"/>
  <c r="D38" i="14" s="1"/>
  <c r="P68" i="4"/>
  <c r="D51" i="14" s="1"/>
  <c r="P91" i="4"/>
  <c r="D67" i="14" s="1"/>
  <c r="P132" i="4"/>
  <c r="D97" i="14" s="1"/>
  <c r="P151" i="4"/>
  <c r="D111" i="14" s="1"/>
  <c r="P167" i="4"/>
  <c r="D121" i="14" s="1"/>
  <c r="P175" i="4"/>
  <c r="D127" i="14" s="1"/>
  <c r="P239" i="4"/>
  <c r="D178" i="14" s="1"/>
  <c r="P287" i="4"/>
  <c r="D213" i="14" s="1"/>
  <c r="P311" i="4"/>
  <c r="D229" i="14" s="1"/>
  <c r="P420" i="4"/>
  <c r="D313" i="14" s="1"/>
  <c r="P447" i="4"/>
  <c r="D333" i="14" s="1"/>
  <c r="P435" i="4"/>
  <c r="D324" i="14" s="1"/>
  <c r="P371" i="4"/>
  <c r="D277" i="14" s="1"/>
  <c r="P292" i="4"/>
  <c r="D217" i="14" s="1"/>
  <c r="P115" i="4"/>
  <c r="D85" i="14" s="1"/>
  <c r="P20" i="4"/>
  <c r="D15" i="14" s="1"/>
  <c r="P48" i="4"/>
  <c r="D35" i="14" s="1"/>
  <c r="P124" i="4"/>
  <c r="D91" i="14" s="1"/>
  <c r="P147" i="4"/>
  <c r="D109" i="14" s="1"/>
  <c r="P196" i="4"/>
  <c r="D140" i="14" s="1"/>
  <c r="P248" i="4"/>
  <c r="D184" i="14" s="1"/>
  <c r="P256" i="4"/>
  <c r="D189" i="14" s="1"/>
  <c r="P308" i="4"/>
  <c r="D228" i="14" s="1"/>
  <c r="P376" i="4"/>
  <c r="D281" i="14" s="1"/>
  <c r="P424" i="4"/>
  <c r="D315" i="14" s="1"/>
  <c r="P25" i="4"/>
  <c r="D18" i="14" s="1"/>
  <c r="P77" i="4"/>
  <c r="D58" i="14" s="1"/>
  <c r="P101" i="4"/>
  <c r="D75" i="14" s="1"/>
  <c r="P177" i="4"/>
  <c r="D128" i="14" s="1"/>
  <c r="P189" i="4"/>
  <c r="D135" i="14" s="1"/>
  <c r="P228" i="4"/>
  <c r="D169" i="14" s="1"/>
  <c r="A281" i="4"/>
  <c r="P297" i="4"/>
  <c r="D219" i="14" s="1"/>
  <c r="P397" i="4"/>
  <c r="D297" i="14" s="1"/>
  <c r="P30" i="4"/>
  <c r="D21" i="14" s="1"/>
  <c r="P114" i="4"/>
  <c r="D84" i="14" s="1"/>
  <c r="P164" i="4"/>
  <c r="D119" i="14" s="1"/>
  <c r="P266" i="4"/>
  <c r="D197" i="14" s="1"/>
  <c r="P323" i="4"/>
  <c r="D239" i="14" s="1"/>
  <c r="P355" i="4"/>
  <c r="D263" i="14" s="1"/>
  <c r="P403" i="4"/>
  <c r="D300" i="14" s="1"/>
  <c r="P451" i="4"/>
  <c r="D336" i="14" s="1"/>
  <c r="P36" i="4"/>
  <c r="D25" i="14" s="1"/>
  <c r="P55" i="4"/>
  <c r="D39" i="14" s="1"/>
  <c r="P84" i="4"/>
  <c r="D63" i="14" s="1"/>
  <c r="P111" i="4"/>
  <c r="D82" i="14" s="1"/>
  <c r="P139" i="4"/>
  <c r="D102" i="14" s="1"/>
  <c r="P155" i="4"/>
  <c r="D113" i="14" s="1"/>
  <c r="P171" i="4"/>
  <c r="D124" i="14" s="1"/>
  <c r="P179" i="4"/>
  <c r="D129" i="14" s="1"/>
  <c r="P260" i="4"/>
  <c r="D192" i="14" s="1"/>
  <c r="P295" i="4"/>
  <c r="D218" i="14" s="1"/>
  <c r="P331" i="4"/>
  <c r="D244" i="14" s="1"/>
  <c r="P407" i="4"/>
  <c r="D303" i="14" s="1"/>
  <c r="P467" i="4"/>
  <c r="D348" i="14" s="1"/>
  <c r="A349" i="4"/>
  <c r="A136" i="4"/>
  <c r="A340" i="4"/>
  <c r="P456" i="4"/>
  <c r="D339" i="14" s="1"/>
  <c r="A244" i="4"/>
  <c r="A233" i="4"/>
  <c r="A81" i="4"/>
  <c r="A104" i="4"/>
  <c r="A275" i="4"/>
  <c r="A20" i="4"/>
  <c r="A177" i="4"/>
  <c r="A147" i="4"/>
  <c r="A376" i="4"/>
  <c r="A196" i="4"/>
  <c r="A77" i="4"/>
  <c r="A248" i="4"/>
  <c r="A256" i="4"/>
  <c r="A308" i="4"/>
  <c r="A328" i="4"/>
  <c r="A73" i="4"/>
  <c r="A211" i="4"/>
  <c r="A181" i="4"/>
  <c r="A318" i="4"/>
  <c r="A252" i="4"/>
  <c r="A388" i="4"/>
  <c r="A16" i="4"/>
  <c r="A86" i="4"/>
  <c r="A160" i="4"/>
  <c r="A193" i="4"/>
  <c r="A44" i="4"/>
  <c r="A301" i="4"/>
  <c r="A117" i="4"/>
  <c r="A291" i="4"/>
  <c r="A356" i="4"/>
  <c r="A227" i="4"/>
  <c r="A163" i="4"/>
  <c r="A115" i="4"/>
  <c r="A371" i="4"/>
  <c r="A292" i="4"/>
  <c r="A148" i="4"/>
  <c r="A6" i="4"/>
  <c r="A324" i="4"/>
  <c r="A212" i="4"/>
  <c r="P437" i="4"/>
  <c r="D326" i="14" s="1"/>
  <c r="A437" i="4"/>
  <c r="P165" i="4"/>
  <c r="D120" i="14" s="1"/>
  <c r="A165" i="4"/>
  <c r="P40" i="4"/>
  <c r="D29" i="14" s="1"/>
  <c r="A40" i="4"/>
  <c r="P56" i="4"/>
  <c r="D40" i="14" s="1"/>
  <c r="A56" i="4"/>
  <c r="P245" i="4"/>
  <c r="D182" i="14" s="1"/>
  <c r="A245" i="4"/>
  <c r="P71" i="4"/>
  <c r="D54" i="14" s="1"/>
  <c r="A71" i="4"/>
  <c r="P134" i="4"/>
  <c r="D99" i="14" s="1"/>
  <c r="A134" i="4"/>
  <c r="P87" i="4"/>
  <c r="D65" i="14" s="1"/>
  <c r="A87" i="4"/>
  <c r="P74" i="4"/>
  <c r="D56" i="14" s="1"/>
  <c r="A74" i="4"/>
  <c r="P60" i="4"/>
  <c r="D44" i="14" s="1"/>
  <c r="A60" i="4"/>
  <c r="P14" i="4"/>
  <c r="D11" i="14" s="1"/>
  <c r="A14" i="4"/>
  <c r="P31" i="4"/>
  <c r="D22" i="14" s="1"/>
  <c r="A31" i="4"/>
  <c r="P32" i="4"/>
  <c r="D23" i="14" s="1"/>
  <c r="A32" i="4"/>
  <c r="P370" i="4"/>
  <c r="D276" i="14" s="1"/>
  <c r="A370" i="4"/>
  <c r="P67" i="4"/>
  <c r="D50" i="14" s="1"/>
  <c r="A67" i="4"/>
  <c r="P277" i="4"/>
  <c r="D207" i="14" s="1"/>
  <c r="A277" i="4"/>
  <c r="P119" i="4"/>
  <c r="D88" i="14" s="1"/>
  <c r="A119" i="4"/>
  <c r="P185" i="4"/>
  <c r="D134" i="14" s="1"/>
  <c r="A185" i="4"/>
  <c r="P107" i="4"/>
  <c r="D80" i="14" s="1"/>
  <c r="A107" i="4"/>
  <c r="P45" i="4"/>
  <c r="D33" i="14" s="1"/>
  <c r="A45" i="4"/>
  <c r="P63" i="4"/>
  <c r="D46" i="14" s="1"/>
  <c r="A63" i="4"/>
  <c r="P64" i="4"/>
  <c r="D47" i="14" s="1"/>
  <c r="A64" i="4"/>
  <c r="P464" i="4"/>
  <c r="D345" i="14" s="1"/>
  <c r="A464" i="4"/>
  <c r="P465" i="4"/>
  <c r="D346" i="14" s="1"/>
  <c r="A465" i="4"/>
  <c r="P386" i="4"/>
  <c r="D289" i="14" s="1"/>
  <c r="A386" i="4"/>
  <c r="P343" i="4"/>
  <c r="D255" i="14" s="1"/>
  <c r="A343" i="4"/>
  <c r="P411" i="4"/>
  <c r="D307" i="14" s="1"/>
  <c r="A411" i="4"/>
  <c r="P261" i="4"/>
  <c r="D193" i="14" s="1"/>
  <c r="A261" i="4"/>
  <c r="P169" i="4"/>
  <c r="D123" i="14" s="1"/>
  <c r="A169" i="4"/>
  <c r="P75" i="4"/>
  <c r="D57" i="14" s="1"/>
  <c r="A75" i="4"/>
  <c r="P13" i="4"/>
  <c r="D10" i="14" s="1"/>
  <c r="A13" i="4"/>
  <c r="P433" i="4"/>
  <c r="D322" i="14" s="1"/>
  <c r="A433" i="4"/>
  <c r="P182" i="4"/>
  <c r="D131" i="14" s="1"/>
  <c r="A182" i="4"/>
  <c r="P184" i="4"/>
  <c r="D133" i="14" s="1"/>
  <c r="A184" i="4"/>
  <c r="P106" i="4"/>
  <c r="D79" i="14" s="1"/>
  <c r="A106" i="4"/>
  <c r="P92" i="4"/>
  <c r="D68" i="14" s="1"/>
  <c r="A92" i="4"/>
  <c r="P46" i="4"/>
  <c r="D34" i="14" s="1"/>
  <c r="A46" i="4"/>
  <c r="P325" i="4"/>
  <c r="D241" i="14" s="1"/>
  <c r="A325" i="4"/>
  <c r="P198" i="4"/>
  <c r="D142" i="14" s="1"/>
  <c r="A198" i="4"/>
  <c r="P183" i="4"/>
  <c r="D132" i="14" s="1"/>
  <c r="A183" i="4"/>
  <c r="P200" i="4"/>
  <c r="D144" i="14" s="1"/>
  <c r="A200" i="4"/>
  <c r="P201" i="4"/>
  <c r="D145" i="14" s="1"/>
  <c r="A201" i="4"/>
  <c r="P202" i="4"/>
  <c r="D146" i="14" s="1"/>
  <c r="A202" i="4"/>
  <c r="P203" i="4"/>
  <c r="D147" i="14" s="1"/>
  <c r="A203" i="4"/>
  <c r="P108" i="4"/>
  <c r="D81" i="14" s="1"/>
  <c r="A108" i="4"/>
  <c r="P61" i="4"/>
  <c r="D45" i="14" s="1"/>
  <c r="A61" i="4"/>
  <c r="P78" i="4"/>
  <c r="D59" i="14" s="1"/>
  <c r="A78" i="4"/>
  <c r="P79" i="4"/>
  <c r="D60" i="14" s="1"/>
  <c r="A79" i="4"/>
  <c r="P96" i="4"/>
  <c r="D72" i="14" s="1"/>
  <c r="A96" i="4"/>
  <c r="P17" i="4"/>
  <c r="D13" i="14" s="1"/>
  <c r="A17" i="4"/>
  <c r="P18" i="4"/>
  <c r="D14" i="14" s="1"/>
  <c r="A18" i="4"/>
  <c r="P402" i="4"/>
  <c r="D299" i="14" s="1"/>
  <c r="A402" i="4"/>
  <c r="P21" i="4"/>
  <c r="D16" i="14" s="1"/>
  <c r="A21" i="4"/>
  <c r="P133" i="4"/>
  <c r="D98" i="14" s="1"/>
  <c r="A133" i="4"/>
  <c r="P197" i="4"/>
  <c r="D141" i="14" s="1"/>
  <c r="A197" i="4"/>
  <c r="P229" i="4"/>
  <c r="D170" i="14" s="1"/>
  <c r="A229" i="4"/>
  <c r="P39" i="4"/>
  <c r="D28" i="14" s="1"/>
  <c r="A39" i="4"/>
  <c r="P137" i="4"/>
  <c r="D101" i="14" s="1"/>
  <c r="A137" i="4"/>
  <c r="P59" i="4"/>
  <c r="D43" i="14" s="1"/>
  <c r="A59" i="4"/>
  <c r="P341" i="4"/>
  <c r="D253" i="14" s="1"/>
  <c r="A341" i="4"/>
  <c r="P216" i="4"/>
  <c r="D158" i="14" s="1"/>
  <c r="A216" i="4"/>
  <c r="P217" i="4"/>
  <c r="D159" i="14" s="1"/>
  <c r="A217" i="4"/>
  <c r="P218" i="4"/>
  <c r="D160" i="14" s="1"/>
  <c r="A218" i="4"/>
  <c r="P219" i="4"/>
  <c r="D161" i="14" s="1"/>
  <c r="A219" i="4"/>
  <c r="P140" i="4"/>
  <c r="D103" i="14" s="1"/>
  <c r="A140" i="4"/>
  <c r="P93" i="4"/>
  <c r="D69" i="14" s="1"/>
  <c r="A93" i="4"/>
  <c r="P94" i="4"/>
  <c r="D70" i="14" s="1"/>
  <c r="A94" i="4"/>
  <c r="P95" i="4"/>
  <c r="D71" i="14" s="1"/>
  <c r="A95" i="4"/>
  <c r="P112" i="4"/>
  <c r="D83" i="14" s="1"/>
  <c r="A112" i="4"/>
  <c r="P49" i="4"/>
  <c r="D36" i="14" s="1"/>
  <c r="A49" i="4"/>
  <c r="P66" i="4"/>
  <c r="D49" i="14" s="1"/>
  <c r="A66" i="4"/>
  <c r="P434" i="4"/>
  <c r="D323" i="14" s="1"/>
  <c r="A434" i="4"/>
  <c r="P438" i="4"/>
  <c r="D327" i="14" s="1"/>
  <c r="A438" i="4"/>
  <c r="P8" i="4"/>
  <c r="D6" i="14" s="1"/>
  <c r="A8" i="4"/>
  <c r="P9" i="4"/>
  <c r="D7" i="14" s="1"/>
  <c r="A9" i="4"/>
  <c r="P22" i="4"/>
  <c r="D17" i="14" s="1"/>
  <c r="A22" i="4"/>
  <c r="P41" i="4"/>
  <c r="D30" i="14" s="1"/>
  <c r="A41" i="4"/>
  <c r="P57" i="4"/>
  <c r="D41" i="14" s="1"/>
  <c r="A57" i="4"/>
  <c r="P105" i="4"/>
  <c r="D78" i="14" s="1"/>
  <c r="A105" i="4"/>
  <c r="P102" i="4"/>
  <c r="D76" i="14" s="1"/>
  <c r="A102" i="4"/>
  <c r="P152" i="4"/>
  <c r="D112" i="14" s="1"/>
  <c r="A152" i="4"/>
  <c r="P58" i="4"/>
  <c r="D42" i="14" s="1"/>
  <c r="A58" i="4"/>
  <c r="P12" i="4"/>
  <c r="D9" i="14" s="1"/>
  <c r="A12" i="4"/>
  <c r="P168" i="4"/>
  <c r="D122" i="14" s="1"/>
  <c r="A168" i="4"/>
  <c r="P214" i="4"/>
  <c r="D156" i="14" s="1"/>
  <c r="A214" i="4"/>
  <c r="P357" i="4"/>
  <c r="D265" i="14" s="1"/>
  <c r="A357" i="4"/>
  <c r="P230" i="4"/>
  <c r="D171" i="14" s="1"/>
  <c r="A230" i="4"/>
  <c r="P215" i="4"/>
  <c r="D157" i="14" s="1"/>
  <c r="A215" i="4"/>
  <c r="P264" i="4"/>
  <c r="D196" i="14" s="1"/>
  <c r="A264" i="4"/>
  <c r="P249" i="4"/>
  <c r="D185" i="14" s="1"/>
  <c r="A249" i="4"/>
  <c r="P234" i="4"/>
  <c r="D174" i="14" s="1"/>
  <c r="A234" i="4"/>
  <c r="P235" i="4"/>
  <c r="D175" i="14" s="1"/>
  <c r="A235" i="4"/>
  <c r="P156" i="4"/>
  <c r="D114" i="14" s="1"/>
  <c r="A156" i="4"/>
  <c r="P125" i="4"/>
  <c r="D92" i="14" s="1"/>
  <c r="A125" i="4"/>
  <c r="P126" i="4"/>
  <c r="D93" i="14" s="1"/>
  <c r="A126" i="4"/>
  <c r="P127" i="4"/>
  <c r="D94" i="14" s="1"/>
  <c r="A127" i="4"/>
  <c r="P128" i="4"/>
  <c r="D95" i="14" s="1"/>
  <c r="A128" i="4"/>
  <c r="P65" i="4"/>
  <c r="D48" i="14" s="1"/>
  <c r="A65" i="4"/>
  <c r="P98" i="4"/>
  <c r="D74" i="14" s="1"/>
  <c r="A98" i="4"/>
  <c r="P466" i="4"/>
  <c r="D347" i="14" s="1"/>
  <c r="A466" i="4"/>
  <c r="P405" i="4"/>
  <c r="D302" i="14" s="1"/>
  <c r="A405" i="4"/>
  <c r="P37" i="4"/>
  <c r="D26" i="14" s="1"/>
  <c r="A37" i="4"/>
  <c r="P69" i="4"/>
  <c r="D52" i="14" s="1"/>
  <c r="A69" i="4"/>
  <c r="P213" i="4"/>
  <c r="D155" i="14" s="1"/>
  <c r="A213" i="4"/>
  <c r="P88" i="4"/>
  <c r="D66" i="14" s="1"/>
  <c r="A88" i="4"/>
  <c r="A26" i="4"/>
  <c r="P118" i="4"/>
  <c r="D87" i="14" s="1"/>
  <c r="A118" i="4"/>
  <c r="P448" i="4"/>
  <c r="D334" i="14" s="1"/>
  <c r="A448" i="4"/>
  <c r="P199" i="4"/>
  <c r="D143" i="14" s="1"/>
  <c r="A199" i="4"/>
  <c r="P373" i="4"/>
  <c r="D279" i="14" s="1"/>
  <c r="A373" i="4"/>
  <c r="P246" i="4"/>
  <c r="D183" i="14" s="1"/>
  <c r="A246" i="4"/>
  <c r="P231" i="4"/>
  <c r="D172" i="14" s="1"/>
  <c r="A231" i="4"/>
  <c r="P312" i="4"/>
  <c r="D230" i="14" s="1"/>
  <c r="A312" i="4"/>
  <c r="P313" i="4"/>
  <c r="D231" i="14" s="1"/>
  <c r="A313" i="4"/>
  <c r="P250" i="4"/>
  <c r="D186" i="14" s="1"/>
  <c r="A250" i="4"/>
  <c r="P267" i="4"/>
  <c r="D198" i="14" s="1"/>
  <c r="A267" i="4"/>
  <c r="P172" i="4"/>
  <c r="D125" i="14" s="1"/>
  <c r="A172" i="4"/>
  <c r="P141" i="4"/>
  <c r="D104" i="14" s="1"/>
  <c r="A141" i="4"/>
  <c r="P142" i="4"/>
  <c r="D105" i="14" s="1"/>
  <c r="A142" i="4"/>
  <c r="P191" i="4"/>
  <c r="D137" i="14" s="1"/>
  <c r="A191" i="4"/>
  <c r="P144" i="4"/>
  <c r="D106" i="14" s="1"/>
  <c r="A144" i="4"/>
  <c r="P97" i="4"/>
  <c r="D73" i="14" s="1"/>
  <c r="A97" i="4"/>
  <c r="P146" i="4"/>
  <c r="D108" i="14" s="1"/>
  <c r="A146" i="4"/>
  <c r="P35" i="4"/>
  <c r="D24" i="14" s="1"/>
  <c r="A35" i="4"/>
  <c r="P389" i="4"/>
  <c r="D291" i="14" s="1"/>
  <c r="A389" i="4"/>
  <c r="P262" i="4"/>
  <c r="D194" i="14" s="1"/>
  <c r="A262" i="4"/>
  <c r="P263" i="4"/>
  <c r="D195" i="14" s="1"/>
  <c r="A263" i="4"/>
  <c r="P360" i="4"/>
  <c r="D268" i="14" s="1"/>
  <c r="A360" i="4"/>
  <c r="P329" i="4"/>
  <c r="D243" i="14" s="1"/>
  <c r="A329" i="4"/>
  <c r="P282" i="4"/>
  <c r="D209" i="14" s="1"/>
  <c r="A282" i="4"/>
  <c r="P283" i="4"/>
  <c r="D210" i="14" s="1"/>
  <c r="A283" i="4"/>
  <c r="P220" i="4"/>
  <c r="D162" i="14" s="1"/>
  <c r="A220" i="4"/>
  <c r="P173" i="4"/>
  <c r="D126" i="14" s="1"/>
  <c r="A173" i="4"/>
  <c r="P190" i="4"/>
  <c r="D136" i="14" s="1"/>
  <c r="A190" i="4"/>
  <c r="P207" i="4"/>
  <c r="D149" i="14" s="1"/>
  <c r="A207" i="4"/>
  <c r="P208" i="4"/>
  <c r="D150" i="14" s="1"/>
  <c r="A208" i="4"/>
  <c r="P145" i="4"/>
  <c r="D107" i="14" s="1"/>
  <c r="A145" i="4"/>
  <c r="P162" i="4"/>
  <c r="D117" i="14" s="1"/>
  <c r="A162" i="4"/>
  <c r="P51" i="4"/>
  <c r="D37" i="14" s="1"/>
  <c r="A51" i="4"/>
  <c r="P377" i="4"/>
  <c r="D282" i="14" s="1"/>
  <c r="A377" i="4"/>
  <c r="P298" i="4"/>
  <c r="D220" i="14" s="1"/>
  <c r="A298" i="4"/>
  <c r="P299" i="4"/>
  <c r="D221" i="14" s="1"/>
  <c r="A299" i="4"/>
  <c r="P236" i="4"/>
  <c r="D176" i="14" s="1"/>
  <c r="A236" i="4"/>
  <c r="P221" i="4"/>
  <c r="D163" i="14" s="1"/>
  <c r="A221" i="4"/>
  <c r="P206" i="4"/>
  <c r="D148" i="14" s="1"/>
  <c r="A206" i="4"/>
  <c r="P223" i="4"/>
  <c r="D165" i="14" s="1"/>
  <c r="A223" i="4"/>
  <c r="P240" i="4"/>
  <c r="D179" i="14" s="1"/>
  <c r="A240" i="4"/>
  <c r="P209" i="4"/>
  <c r="D151" i="14" s="1"/>
  <c r="A209" i="4"/>
  <c r="P194" i="4"/>
  <c r="D139" i="14" s="1"/>
  <c r="A194" i="4"/>
  <c r="P83" i="4"/>
  <c r="D62" i="14" s="1"/>
  <c r="A83" i="4"/>
  <c r="P358" i="4"/>
  <c r="D266" i="14" s="1"/>
  <c r="A358" i="4"/>
  <c r="P359" i="4"/>
  <c r="D267" i="14" s="1"/>
  <c r="A359" i="4"/>
  <c r="P408" i="4"/>
  <c r="D304" i="14" s="1"/>
  <c r="A408" i="4"/>
  <c r="P393" i="4"/>
  <c r="D294" i="14" s="1"/>
  <c r="A393" i="4"/>
  <c r="P314" i="4"/>
  <c r="D232" i="14" s="1"/>
  <c r="A314" i="4"/>
  <c r="P315" i="4"/>
  <c r="D233" i="14" s="1"/>
  <c r="A315" i="4"/>
  <c r="P268" i="4"/>
  <c r="D199" i="14" s="1"/>
  <c r="A268" i="4"/>
  <c r="P237" i="4"/>
  <c r="D177" i="14" s="1"/>
  <c r="A237" i="4"/>
  <c r="P222" i="4"/>
  <c r="D164" i="14" s="1"/>
  <c r="A222" i="4"/>
  <c r="P303" i="4"/>
  <c r="D224" i="14" s="1"/>
  <c r="A303" i="4"/>
  <c r="P272" i="4"/>
  <c r="D202" i="14" s="1"/>
  <c r="A272" i="4"/>
  <c r="P225" i="4"/>
  <c r="D166" i="14" s="1"/>
  <c r="A225" i="4"/>
  <c r="P210" i="4"/>
  <c r="D152" i="14" s="1"/>
  <c r="A210" i="4"/>
  <c r="P131" i="4"/>
  <c r="D96" i="14" s="1"/>
  <c r="A131" i="4"/>
  <c r="P374" i="4"/>
  <c r="D280" i="14" s="1"/>
  <c r="A374" i="4"/>
  <c r="P439" i="4"/>
  <c r="D328" i="14" s="1"/>
  <c r="A439" i="4"/>
  <c r="P440" i="4"/>
  <c r="D329" i="14" s="1"/>
  <c r="A440" i="4"/>
  <c r="P409" i="4"/>
  <c r="D305" i="14" s="1"/>
  <c r="A409" i="4"/>
  <c r="P346" i="4"/>
  <c r="D257" i="14" s="1"/>
  <c r="A346" i="4"/>
  <c r="P347" i="4"/>
  <c r="D258" i="14" s="1"/>
  <c r="A347" i="4"/>
  <c r="P284" i="4"/>
  <c r="D211" i="14" s="1"/>
  <c r="A284" i="4"/>
  <c r="P253" i="4"/>
  <c r="D188" i="14" s="1"/>
  <c r="A253" i="4"/>
  <c r="P270" i="4"/>
  <c r="D201" i="14" s="1"/>
  <c r="A270" i="4"/>
  <c r="P319" i="4"/>
  <c r="D236" i="14" s="1"/>
  <c r="A319" i="4"/>
  <c r="P304" i="4"/>
  <c r="D225" i="14" s="1"/>
  <c r="A304" i="4"/>
  <c r="P241" i="4"/>
  <c r="D180" i="14" s="1"/>
  <c r="A241" i="4"/>
  <c r="P226" i="4"/>
  <c r="D167" i="14" s="1"/>
  <c r="A226" i="4"/>
  <c r="P259" i="4"/>
  <c r="D191" i="14" s="1"/>
  <c r="A259" i="4"/>
  <c r="P421" i="4"/>
  <c r="D314" i="14" s="1"/>
  <c r="A421" i="4"/>
  <c r="P378" i="4"/>
  <c r="D283" i="14" s="1"/>
  <c r="A378" i="4"/>
  <c r="P363" i="4"/>
  <c r="D270" i="14" s="1"/>
  <c r="A363" i="4"/>
  <c r="P316" i="4"/>
  <c r="D234" i="14" s="1"/>
  <c r="A316" i="4"/>
  <c r="P269" i="4"/>
  <c r="D200" i="14" s="1"/>
  <c r="A269" i="4"/>
  <c r="P302" i="4"/>
  <c r="D223" i="14" s="1"/>
  <c r="A302" i="4"/>
  <c r="P335" i="4"/>
  <c r="D248" i="14" s="1"/>
  <c r="A335" i="4"/>
  <c r="P320" i="4"/>
  <c r="D237" i="14" s="1"/>
  <c r="A320" i="4"/>
  <c r="P257" i="4"/>
  <c r="D190" i="14" s="1"/>
  <c r="A257" i="4"/>
  <c r="P274" i="4"/>
  <c r="D204" i="14" s="1"/>
  <c r="A274" i="4"/>
  <c r="P419" i="4"/>
  <c r="D312" i="14" s="1"/>
  <c r="A419" i="4"/>
  <c r="P425" i="4"/>
  <c r="D316" i="14" s="1"/>
  <c r="A425" i="4"/>
  <c r="P441" i="4"/>
  <c r="D330" i="14" s="1"/>
  <c r="A441" i="4"/>
  <c r="P394" i="4"/>
  <c r="D295" i="14" s="1"/>
  <c r="A394" i="4"/>
  <c r="P379" i="4"/>
  <c r="D284" i="14" s="1"/>
  <c r="A379" i="4"/>
  <c r="P332" i="4"/>
  <c r="D245" i="14" s="1"/>
  <c r="A332" i="4"/>
  <c r="P285" i="4"/>
  <c r="D212" i="14" s="1"/>
  <c r="A285" i="4"/>
  <c r="P334" i="4"/>
  <c r="D247" i="14" s="1"/>
  <c r="A334" i="4"/>
  <c r="P351" i="4"/>
  <c r="D261" i="14" s="1"/>
  <c r="A351" i="4"/>
  <c r="P336" i="4"/>
  <c r="D249" i="14" s="1"/>
  <c r="A336" i="4"/>
  <c r="P273" i="4"/>
  <c r="D203" i="14" s="1"/>
  <c r="A273" i="4"/>
  <c r="P290" i="4"/>
  <c r="D215" i="14" s="1"/>
  <c r="A290" i="4"/>
  <c r="P450" i="4"/>
  <c r="D335" i="14" s="1"/>
  <c r="A450" i="4"/>
  <c r="P469" i="4"/>
  <c r="D350" i="14" s="1"/>
  <c r="A469" i="4"/>
  <c r="P457" i="4"/>
  <c r="D340" i="14" s="1"/>
  <c r="A457" i="4"/>
  <c r="P410" i="4"/>
  <c r="D306" i="14" s="1"/>
  <c r="A410" i="4"/>
  <c r="P395" i="4"/>
  <c r="D296" i="14" s="1"/>
  <c r="A395" i="4"/>
  <c r="P364" i="4"/>
  <c r="D271" i="14" s="1"/>
  <c r="A364" i="4"/>
  <c r="P333" i="4"/>
  <c r="D246" i="14" s="1"/>
  <c r="A333" i="4"/>
  <c r="P350" i="4"/>
  <c r="D260" i="14" s="1"/>
  <c r="A350" i="4"/>
  <c r="P367" i="4"/>
  <c r="D274" i="14" s="1"/>
  <c r="A367" i="4"/>
  <c r="P368" i="4"/>
  <c r="D275" i="14" s="1"/>
  <c r="A368" i="4"/>
  <c r="P289" i="4"/>
  <c r="D214" i="14" s="1"/>
  <c r="A289" i="4"/>
  <c r="P306" i="4"/>
  <c r="D227" i="14" s="1"/>
  <c r="A306" i="4"/>
  <c r="P468" i="4"/>
  <c r="D349" i="14" s="1"/>
  <c r="A468" i="4"/>
  <c r="P454" i="4"/>
  <c r="D338" i="14" s="1"/>
  <c r="A454" i="4"/>
  <c r="P38" i="4"/>
  <c r="D27" i="14" s="1"/>
  <c r="A38" i="4"/>
  <c r="P5" i="4"/>
  <c r="D3" i="14" s="1"/>
  <c r="A5" i="4"/>
  <c r="P70" i="4"/>
  <c r="D53" i="14" s="1"/>
  <c r="A70" i="4"/>
  <c r="P7" i="4"/>
  <c r="D5" i="14" s="1"/>
  <c r="A7" i="4"/>
  <c r="P365" i="4"/>
  <c r="D272" i="14" s="1"/>
  <c r="A365" i="4"/>
  <c r="P366" i="4"/>
  <c r="D273" i="14" s="1"/>
  <c r="A366" i="4"/>
  <c r="P383" i="4"/>
  <c r="D286" i="14" s="1"/>
  <c r="A383" i="4"/>
  <c r="P384" i="4"/>
  <c r="D287" i="14" s="1"/>
  <c r="A384" i="4"/>
  <c r="P305" i="4"/>
  <c r="D226" i="14" s="1"/>
  <c r="A305" i="4"/>
  <c r="P322" i="4"/>
  <c r="D238" i="14" s="1"/>
  <c r="A322" i="4"/>
  <c r="P404" i="4"/>
  <c r="D301" i="14" s="1"/>
  <c r="A404" i="4"/>
  <c r="P342" i="4"/>
  <c r="D254" i="14" s="1"/>
  <c r="A342" i="4"/>
  <c r="P426" i="4"/>
  <c r="D317" i="14" s="1"/>
  <c r="A426" i="4"/>
  <c r="P120" i="4"/>
  <c r="D89" i="14" s="1"/>
  <c r="A120" i="4"/>
  <c r="P121" i="4"/>
  <c r="D90" i="14" s="1"/>
  <c r="A121" i="4"/>
  <c r="P42" i="4"/>
  <c r="D31" i="14" s="1"/>
  <c r="A42" i="4"/>
  <c r="A27" i="4"/>
  <c r="P427" i="4"/>
  <c r="D318" i="14" s="1"/>
  <c r="A427" i="4"/>
  <c r="P444" i="4"/>
  <c r="D332" i="14" s="1"/>
  <c r="A444" i="4"/>
  <c r="P429" i="4"/>
  <c r="D320" i="14" s="1"/>
  <c r="A429" i="4"/>
  <c r="P398" i="4"/>
  <c r="D298" i="14" s="1"/>
  <c r="A398" i="4"/>
  <c r="P415" i="4"/>
  <c r="D309" i="14" s="1"/>
  <c r="A415" i="4"/>
  <c r="P416" i="4"/>
  <c r="D310" i="14" s="1"/>
  <c r="A416" i="4"/>
  <c r="P385" i="4"/>
  <c r="D288" i="14" s="1"/>
  <c r="A385" i="4"/>
  <c r="P338" i="4"/>
  <c r="D250" i="14" s="1"/>
  <c r="A338" i="4"/>
  <c r="P276" i="4"/>
  <c r="D206" i="14" s="1"/>
  <c r="A276" i="4"/>
  <c r="P392" i="4"/>
  <c r="D293" i="14" s="1"/>
  <c r="A392" i="4"/>
  <c r="P428" i="4"/>
  <c r="D319" i="14" s="1"/>
  <c r="A428" i="4"/>
  <c r="P460" i="4"/>
  <c r="D341" i="14" s="1"/>
  <c r="A460" i="4"/>
  <c r="P461" i="4"/>
  <c r="D342" i="14" s="1"/>
  <c r="A461" i="4"/>
  <c r="P462" i="4"/>
  <c r="D343" i="14" s="1"/>
  <c r="A462" i="4"/>
  <c r="P463" i="4"/>
  <c r="D344" i="14" s="1"/>
  <c r="A463" i="4"/>
  <c r="P432" i="4"/>
  <c r="D321" i="14" s="1"/>
  <c r="A432" i="4"/>
  <c r="P417" i="4"/>
  <c r="D311" i="14" s="1"/>
  <c r="A417" i="4"/>
  <c r="P354" i="4"/>
  <c r="D262" i="14" s="1"/>
  <c r="A354" i="4"/>
  <c r="P436" i="4"/>
  <c r="D325" i="14" s="1"/>
  <c r="A436" i="4"/>
  <c r="L4" i="2"/>
  <c r="I3" i="2" s="1"/>
  <c r="L27" i="4" l="1"/>
  <c r="M27" i="4" s="1"/>
  <c r="L337" i="4"/>
  <c r="L113" i="4"/>
  <c r="L449" i="4"/>
  <c r="L369" i="4"/>
  <c r="L401" i="4"/>
  <c r="L271" i="4"/>
  <c r="L90" i="4"/>
  <c r="L353" i="4"/>
  <c r="L205" i="4"/>
  <c r="L161" i="4"/>
  <c r="L10" i="4"/>
  <c r="L80" i="4"/>
  <c r="L431" i="4"/>
  <c r="L387" i="4"/>
  <c r="L307" i="4"/>
  <c r="L100" i="4"/>
  <c r="L255" i="4"/>
  <c r="L317" i="4"/>
  <c r="L247" i="4"/>
  <c r="L103" i="4"/>
  <c r="L321" i="4"/>
  <c r="L157" i="4"/>
  <c r="L138" i="4"/>
  <c r="L135" i="4"/>
  <c r="L243" i="4"/>
  <c r="L29" i="4"/>
  <c r="L442" i="4"/>
  <c r="L4" i="4"/>
  <c r="L195" i="4"/>
  <c r="L159" i="4"/>
  <c r="L396" i="4"/>
  <c r="L361" i="4"/>
  <c r="L390" i="4"/>
  <c r="L19" i="4"/>
  <c r="L143" i="4"/>
  <c r="L348" i="4"/>
  <c r="L265" i="4"/>
  <c r="L310" i="4"/>
  <c r="L418" i="4"/>
  <c r="L47" i="4"/>
  <c r="L300" i="4"/>
  <c r="L344" i="4"/>
  <c r="L294" i="4"/>
  <c r="L258" i="4"/>
  <c r="L15" i="4"/>
  <c r="L188" i="4"/>
  <c r="L296" i="4"/>
  <c r="L166" i="4"/>
  <c r="L178" i="4"/>
  <c r="L446" i="4"/>
  <c r="L76" i="4"/>
  <c r="L280" i="4"/>
  <c r="L150" i="4"/>
  <c r="L130" i="4"/>
  <c r="L286" i="4"/>
  <c r="L459" i="4"/>
  <c r="L232" i="4"/>
  <c r="L54" i="4"/>
  <c r="L82" i="4"/>
  <c r="L238" i="4"/>
  <c r="L251" i="4"/>
  <c r="L72" i="4"/>
  <c r="L406" i="4"/>
  <c r="L50" i="4"/>
  <c r="L174" i="4"/>
  <c r="L123" i="4"/>
  <c r="L24" i="4"/>
  <c r="L85" i="4"/>
  <c r="L34" i="4"/>
  <c r="L288" i="4"/>
  <c r="L110" i="4"/>
  <c r="L43" i="4"/>
  <c r="L455" i="4"/>
  <c r="L452" i="4"/>
  <c r="L224" i="4"/>
  <c r="L62" i="4"/>
  <c r="L330" i="4"/>
  <c r="L423" i="4"/>
  <c r="L180" i="4"/>
  <c r="L192" i="4"/>
  <c r="L413" i="4"/>
  <c r="L170" i="4"/>
  <c r="L375" i="4"/>
  <c r="L116" i="4"/>
  <c r="L176" i="4"/>
  <c r="L381" i="4"/>
  <c r="L154" i="4"/>
  <c r="L327" i="4"/>
  <c r="M4" i="2"/>
  <c r="H3" i="2"/>
  <c r="M176" i="4" l="1"/>
  <c r="M413" i="4"/>
  <c r="M327" i="4"/>
  <c r="M116" i="4"/>
  <c r="M192" i="4"/>
  <c r="M62" i="4"/>
  <c r="M43" i="4"/>
  <c r="M85" i="4"/>
  <c r="M50" i="4"/>
  <c r="M238" i="4"/>
  <c r="M459" i="4"/>
  <c r="M280" i="4"/>
  <c r="M166" i="4"/>
  <c r="M258" i="4"/>
  <c r="M47" i="4"/>
  <c r="M348" i="4"/>
  <c r="M361" i="4"/>
  <c r="M135" i="4"/>
  <c r="M103" i="4"/>
  <c r="M100" i="4"/>
  <c r="M80" i="4"/>
  <c r="M353" i="4"/>
  <c r="M369" i="4"/>
  <c r="M154" i="4"/>
  <c r="M375" i="4"/>
  <c r="M180" i="4"/>
  <c r="M224" i="4"/>
  <c r="M110" i="4"/>
  <c r="M24" i="4"/>
  <c r="M406" i="4"/>
  <c r="M82" i="4"/>
  <c r="M286" i="4"/>
  <c r="M76" i="4"/>
  <c r="M296" i="4"/>
  <c r="M294" i="4"/>
  <c r="M418" i="4"/>
  <c r="M143" i="4"/>
  <c r="M396" i="4"/>
  <c r="M442" i="4"/>
  <c r="M138" i="4"/>
  <c r="M247" i="4"/>
  <c r="M307" i="4"/>
  <c r="M10" i="4"/>
  <c r="M90" i="4"/>
  <c r="M449" i="4"/>
  <c r="M170" i="4"/>
  <c r="M423" i="4"/>
  <c r="M452" i="4"/>
  <c r="M288" i="4"/>
  <c r="M123" i="4"/>
  <c r="M72" i="4"/>
  <c r="M54" i="4"/>
  <c r="M130" i="4"/>
  <c r="M446" i="4"/>
  <c r="M188" i="4"/>
  <c r="M344" i="4"/>
  <c r="M310" i="4"/>
  <c r="M19" i="4"/>
  <c r="M159" i="4"/>
  <c r="M29" i="4"/>
  <c r="M157" i="4"/>
  <c r="M317" i="4"/>
  <c r="M387" i="4"/>
  <c r="M161" i="4"/>
  <c r="M271" i="4"/>
  <c r="M113" i="4"/>
  <c r="M381" i="4"/>
  <c r="M330" i="4"/>
  <c r="M455" i="4"/>
  <c r="M34" i="4"/>
  <c r="M174" i="4"/>
  <c r="M251" i="4"/>
  <c r="M232" i="4"/>
  <c r="M150" i="4"/>
  <c r="M178" i="4"/>
  <c r="M15" i="4"/>
  <c r="M300" i="4"/>
  <c r="M265" i="4"/>
  <c r="M390" i="4"/>
  <c r="M195" i="4"/>
  <c r="M243" i="4"/>
  <c r="M321" i="4"/>
  <c r="M255" i="4"/>
  <c r="M431" i="4"/>
  <c r="M205" i="4"/>
  <c r="M401" i="4"/>
  <c r="M337" i="4"/>
  <c r="M4" i="4"/>
  <c r="I122" i="4"/>
  <c r="I422" i="4"/>
  <c r="I326" i="4"/>
  <c r="I412" i="4"/>
  <c r="I28" i="4"/>
  <c r="I153" i="4"/>
  <c r="I458" i="4"/>
  <c r="I352" i="4"/>
  <c r="I204" i="4"/>
  <c r="I99" i="4"/>
  <c r="I279" i="4"/>
  <c r="I187" i="4"/>
  <c r="I445" i="4"/>
  <c r="I149" i="4"/>
  <c r="I430" i="4"/>
  <c r="I400" i="4"/>
  <c r="I109" i="4"/>
  <c r="I129" i="4"/>
  <c r="I33" i="4"/>
  <c r="I89" i="4"/>
  <c r="I23" i="4"/>
  <c r="I293" i="4"/>
  <c r="I254" i="4"/>
  <c r="I309" i="4"/>
  <c r="I380" i="4"/>
  <c r="I242" i="4"/>
  <c r="I53" i="4"/>
  <c r="D2" i="2"/>
  <c r="E2" i="2"/>
  <c r="H53" i="4" l="1"/>
  <c r="H380" i="4"/>
  <c r="H23" i="4"/>
  <c r="H109" i="4"/>
  <c r="H445" i="4"/>
  <c r="H204" i="4"/>
  <c r="H28" i="4"/>
  <c r="H122" i="4"/>
  <c r="H293" i="4"/>
  <c r="H309" i="4"/>
  <c r="H89" i="4"/>
  <c r="H400" i="4"/>
  <c r="H187" i="4"/>
  <c r="H352" i="4"/>
  <c r="H412" i="4"/>
  <c r="H254" i="4"/>
  <c r="H33" i="4"/>
  <c r="H430" i="4"/>
  <c r="H279" i="4"/>
  <c r="H458" i="4"/>
  <c r="H326" i="4"/>
  <c r="H242" i="4"/>
  <c r="H129" i="4"/>
  <c r="H149" i="4"/>
  <c r="H99" i="4"/>
  <c r="H153" i="4"/>
  <c r="H422" i="4"/>
  <c r="G3" i="4"/>
  <c r="I3" i="4" l="1"/>
  <c r="A3" i="4"/>
  <c r="H3" i="4" l="1"/>
  <c r="E399" i="4" l="1"/>
  <c r="E278" i="4"/>
  <c r="E186" i="4"/>
  <c r="E2" i="4"/>
  <c r="E3" i="11" l="1"/>
  <c r="D186" i="4"/>
  <c r="D3" i="11" s="1"/>
  <c r="E4" i="11"/>
  <c r="D278" i="4"/>
  <c r="D4" i="11" s="1"/>
  <c r="E5" i="11"/>
  <c r="D399" i="4"/>
  <c r="D5" i="11" s="1"/>
  <c r="E2" i="11"/>
  <c r="D2" i="4"/>
  <c r="D2" i="11" s="1"/>
  <c r="F2" i="11" l="1"/>
</calcChain>
</file>

<file path=xl/comments1.xml><?xml version="1.0" encoding="utf-8"?>
<comments xmlns="http://schemas.openxmlformats.org/spreadsheetml/2006/main">
  <authors>
    <author>Ana Sofia Gomez</author>
    <author>Claudio Cortés</author>
    <author>Melissa Torres Velez</author>
    <author>Usuario</author>
    <author>Sara</author>
    <author>Luis Fernando</author>
    <author>Admin</author>
    <author>INDEC</author>
  </authors>
  <commentList>
    <comment ref="AD155" authorId="0" shapeId="0">
      <text>
        <r>
          <rPr>
            <sz val="9"/>
            <color indexed="81"/>
            <rFont val="Tahoma"/>
            <family val="2"/>
          </rPr>
          <t xml:space="preserve">cambio la meta
</t>
        </r>
      </text>
    </comment>
    <comment ref="U575" authorId="1" shapeId="0">
      <text>
        <r>
          <rPr>
            <b/>
            <sz val="9"/>
            <color indexed="81"/>
            <rFont val="Tahoma"/>
            <family val="2"/>
          </rPr>
          <t>Claudio Cortés:</t>
        </r>
        <r>
          <rPr>
            <sz val="9"/>
            <color indexed="81"/>
            <rFont val="Tahoma"/>
            <family val="2"/>
          </rPr>
          <t xml:space="preserve">
el nombre de esta actividad cambio, se realiza el ajuste</t>
        </r>
      </text>
    </comment>
    <comment ref="U623" authorId="2" shapeId="0">
      <text>
        <r>
          <rPr>
            <b/>
            <sz val="9"/>
            <color indexed="81"/>
            <rFont val="Tahoma"/>
            <family val="2"/>
          </rPr>
          <t>Melissa Torres Velez:</t>
        </r>
        <r>
          <rPr>
            <sz val="9"/>
            <color indexed="81"/>
            <rFont val="Tahoma"/>
            <family val="2"/>
          </rPr>
          <t xml:space="preserve">
de debe modificar para dar cumplimiento </t>
        </r>
      </text>
    </comment>
    <comment ref="U624" authorId="2" shapeId="0">
      <text>
        <r>
          <rPr>
            <b/>
            <sz val="9"/>
            <color indexed="81"/>
            <rFont val="Tahoma"/>
            <family val="2"/>
          </rPr>
          <t>Melissa Torres Velez:</t>
        </r>
        <r>
          <rPr>
            <sz val="9"/>
            <color indexed="81"/>
            <rFont val="Tahoma"/>
            <family val="2"/>
          </rPr>
          <t xml:space="preserve">
de debe modificar para dar cumplimiento </t>
        </r>
      </text>
    </comment>
    <comment ref="AH646" authorId="3" shapeId="0">
      <text>
        <r>
          <rPr>
            <b/>
            <sz val="9"/>
            <color indexed="81"/>
            <rFont val="Tahoma"/>
            <family val="2"/>
          </rPr>
          <t>Usuario:</t>
        </r>
        <r>
          <rPr>
            <sz val="9"/>
            <color indexed="81"/>
            <rFont val="Tahoma"/>
            <family val="2"/>
          </rPr>
          <t xml:space="preserve">
Se superó el número esperado de personas atendidas.</t>
        </r>
      </text>
    </comment>
    <comment ref="S680" authorId="4" shapeId="0">
      <text>
        <r>
          <rPr>
            <b/>
            <sz val="9"/>
            <color indexed="81"/>
            <rFont val="Tahoma"/>
            <family val="2"/>
          </rPr>
          <t>Sara:</t>
        </r>
        <r>
          <rPr>
            <sz val="9"/>
            <color indexed="81"/>
            <rFont val="Tahoma"/>
            <family val="2"/>
          </rPr>
          <t xml:space="preserve">
EN EL PLAN DE ACCION HAY 4 PROGRAMADAS</t>
        </r>
      </text>
    </comment>
    <comment ref="S681" authorId="4" shapeId="0">
      <text>
        <r>
          <rPr>
            <b/>
            <sz val="9"/>
            <color indexed="81"/>
            <rFont val="Tahoma"/>
            <family val="2"/>
          </rPr>
          <t>Sara:</t>
        </r>
        <r>
          <rPr>
            <sz val="9"/>
            <color indexed="81"/>
            <rFont val="Tahoma"/>
            <family val="2"/>
          </rPr>
          <t xml:space="preserve">
EN EL PLAN DE ACCION HAY 4 PROGRAMADAS</t>
        </r>
      </text>
    </comment>
    <comment ref="S682" authorId="4" shapeId="0">
      <text>
        <r>
          <rPr>
            <b/>
            <sz val="9"/>
            <color indexed="81"/>
            <rFont val="Tahoma"/>
            <family val="2"/>
          </rPr>
          <t>Sara:</t>
        </r>
        <r>
          <rPr>
            <sz val="9"/>
            <color indexed="81"/>
            <rFont val="Tahoma"/>
            <family val="2"/>
          </rPr>
          <t xml:space="preserve">
en el plan de accion estaba programado el 25%. </t>
        </r>
      </text>
    </comment>
    <comment ref="S683" authorId="4" shapeId="0">
      <text>
        <r>
          <rPr>
            <b/>
            <sz val="9"/>
            <color indexed="81"/>
            <rFont val="Tahoma"/>
            <family val="2"/>
          </rPr>
          <t>Sara:</t>
        </r>
        <r>
          <rPr>
            <sz val="9"/>
            <color indexed="81"/>
            <rFont val="Tahoma"/>
            <family val="2"/>
          </rPr>
          <t xml:space="preserve">
en el plan de accion estaba programado el 25%. </t>
        </r>
      </text>
    </comment>
    <comment ref="S684" authorId="4" shapeId="0">
      <text>
        <r>
          <rPr>
            <b/>
            <sz val="9"/>
            <color indexed="81"/>
            <rFont val="Tahoma"/>
            <family val="2"/>
          </rPr>
          <t>Sara:</t>
        </r>
        <r>
          <rPr>
            <sz val="9"/>
            <color indexed="81"/>
            <rFont val="Tahoma"/>
            <family val="2"/>
          </rPr>
          <t xml:space="preserve">
en el plan de accion estaba programado el 25%. </t>
        </r>
      </text>
    </comment>
    <comment ref="S685" authorId="4" shapeId="0">
      <text>
        <r>
          <rPr>
            <b/>
            <sz val="9"/>
            <color indexed="81"/>
            <rFont val="Tahoma"/>
            <family val="2"/>
          </rPr>
          <t>Sara:</t>
        </r>
        <r>
          <rPr>
            <sz val="9"/>
            <color indexed="81"/>
            <rFont val="Tahoma"/>
            <family val="2"/>
          </rPr>
          <t xml:space="preserve">
SE CUMPLEN ESTE AÑO Y EN EL PLAN DE ACCION SE HABIAAN PUESTO 5</t>
        </r>
      </text>
    </comment>
    <comment ref="S686" authorId="4" shapeId="0">
      <text>
        <r>
          <rPr>
            <b/>
            <sz val="9"/>
            <color indexed="81"/>
            <rFont val="Tahoma"/>
            <family val="2"/>
          </rPr>
          <t>Sara:</t>
        </r>
        <r>
          <rPr>
            <sz val="9"/>
            <color indexed="81"/>
            <rFont val="Tahoma"/>
            <family val="2"/>
          </rPr>
          <t xml:space="preserve">
SE CUMPLEN ESTE AÑO Y EN EL PLAN DE ACCION SE HABIAAN PUESTO 5</t>
        </r>
      </text>
    </comment>
    <comment ref="S729" authorId="4" shapeId="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S730" authorId="4" shapeId="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O751" authorId="4" shapeId="0">
      <text>
        <r>
          <rPr>
            <b/>
            <sz val="9"/>
            <color indexed="81"/>
            <rFont val="Tahoma"/>
            <family val="2"/>
          </rPr>
          <t>Sara:</t>
        </r>
        <r>
          <rPr>
            <sz val="9"/>
            <color indexed="81"/>
            <rFont val="Tahoma"/>
            <family val="2"/>
          </rPr>
          <t xml:space="preserve">
revisar cumplimiento 2021 porque no se haran elecciones</t>
        </r>
      </text>
    </comment>
    <comment ref="O752" authorId="4" shapeId="0">
      <text>
        <r>
          <rPr>
            <b/>
            <sz val="9"/>
            <color indexed="81"/>
            <rFont val="Tahoma"/>
            <family val="2"/>
          </rPr>
          <t>Sara:</t>
        </r>
        <r>
          <rPr>
            <sz val="9"/>
            <color indexed="81"/>
            <rFont val="Tahoma"/>
            <family val="2"/>
          </rPr>
          <t xml:space="preserve">
revisar cumplimiento 2021 porque no se haran elecciones</t>
        </r>
      </text>
    </comment>
    <comment ref="O753" authorId="4" shapeId="0">
      <text>
        <r>
          <rPr>
            <b/>
            <sz val="9"/>
            <color indexed="81"/>
            <rFont val="Tahoma"/>
            <family val="2"/>
          </rPr>
          <t>Sara:</t>
        </r>
        <r>
          <rPr>
            <sz val="9"/>
            <color indexed="81"/>
            <rFont val="Tahoma"/>
            <family val="2"/>
          </rPr>
          <t xml:space="preserve">
revisar cumplimiento 2021 porque no se haran elecciones</t>
        </r>
      </text>
    </comment>
    <comment ref="O754" authorId="4" shapeId="0">
      <text>
        <r>
          <rPr>
            <b/>
            <sz val="9"/>
            <color indexed="81"/>
            <rFont val="Tahoma"/>
            <family val="2"/>
          </rPr>
          <t>Sara:</t>
        </r>
        <r>
          <rPr>
            <sz val="9"/>
            <color indexed="81"/>
            <rFont val="Tahoma"/>
            <family val="2"/>
          </rPr>
          <t xml:space="preserve">
revisar cumplimiento 2021 porque no se haran elecciones</t>
        </r>
      </text>
    </comment>
    <comment ref="U833" authorId="5" shapeId="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834" authorId="5" shapeId="0">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838" authorId="6" shapeId="0">
      <text>
        <r>
          <rPr>
            <b/>
            <sz val="9"/>
            <color indexed="81"/>
            <rFont val="Tahoma"/>
            <family val="2"/>
          </rPr>
          <t>Admin:</t>
        </r>
        <r>
          <rPr>
            <sz val="9"/>
            <color indexed="81"/>
            <rFont val="Tahoma"/>
            <family val="2"/>
          </rPr>
          <t xml:space="preserve">
Diseñar formato para evidencia</t>
        </r>
      </text>
    </comment>
    <comment ref="AJ972" authorId="7" shapeId="0">
      <text>
        <r>
          <rPr>
            <b/>
            <sz val="9"/>
            <color indexed="81"/>
            <rFont val="Tahoma"/>
            <family val="2"/>
          </rPr>
          <t>INDEC:</t>
        </r>
        <r>
          <rPr>
            <sz val="9"/>
            <color indexed="81"/>
            <rFont val="Tahoma"/>
            <family val="2"/>
          </rPr>
          <t xml:space="preserve">
Se adicionan $ 75.000 por parte del municipio del rubro fomento deportivo</t>
        </r>
      </text>
    </comment>
    <comment ref="AJ1041" authorId="7" shapeId="0">
      <text>
        <r>
          <rPr>
            <b/>
            <sz val="9"/>
            <color indexed="81"/>
            <rFont val="Tahoma"/>
            <family val="2"/>
          </rPr>
          <t>INDEC:</t>
        </r>
        <r>
          <rPr>
            <sz val="9"/>
            <color indexed="81"/>
            <rFont val="Tahoma"/>
            <family val="2"/>
          </rPr>
          <t xml:space="preserve">
convenio interadministrativo con desarrollo</t>
        </r>
      </text>
    </comment>
  </commentList>
</comments>
</file>

<file path=xl/sharedStrings.xml><?xml version="1.0" encoding="utf-8"?>
<sst xmlns="http://schemas.openxmlformats.org/spreadsheetml/2006/main" count="22632" uniqueCount="2238">
  <si>
    <t>Cod</t>
  </si>
  <si>
    <t>Linea</t>
  </si>
  <si>
    <t>Componente</t>
  </si>
  <si>
    <t>Programa</t>
  </si>
  <si>
    <t>Producto</t>
  </si>
  <si>
    <t>Equidad e inclusión para la transformación social</t>
  </si>
  <si>
    <t>Apropiación cultural y artística para la transformación humana y social de Caldas.</t>
  </si>
  <si>
    <t>Arte y cultura con calidad.</t>
  </si>
  <si>
    <t>Acciones formativas para promotores y gestores culturales.</t>
  </si>
  <si>
    <t>Acciones para la actualización y declaración de bienes culturales y patrimoniales del Municipio de Caldas.</t>
  </si>
  <si>
    <t>Desarrollar acciones mediante procesos investigativos en áreas artísticas, culturales, creativas y patrimoniales.</t>
  </si>
  <si>
    <t>Implementación de acciones para ciudadanos que participan en procesos de gestión y formación artística y cultural, y en temas sobre industria creativa y/o economía naranja.</t>
  </si>
  <si>
    <t>Intervenciones de preservación de los bienes de interés patrimonial, muebles e inmuebles públicos, realizadas.</t>
  </si>
  <si>
    <t>Caldas se expresa artística y culturalmente.</t>
  </si>
  <si>
    <t>Acciones para el fortalecimiento de grupos artísticos y culturales.</t>
  </si>
  <si>
    <t>Acciones para generar iniciativas emprendedoras en industrias creativas y/o economía naranja.</t>
  </si>
  <si>
    <t>Campañas artísticas, ambientales, sociales y culturales que promuevan el desarrollo humano y la participación social y comunitaria.</t>
  </si>
  <si>
    <t>Convenios para el fortalecimiento del sector cultural, realizados.</t>
  </si>
  <si>
    <t>Infraestructura y equipamiento cultural.</t>
  </si>
  <si>
    <t>Acciones de creación, implementación y sostenimiento de una plataforma tecnológica y sistemas de información integrados a la gestión cultural y artística del Municipio de Caldas.</t>
  </si>
  <si>
    <t>Acciones para el mejoramiento y modernización física y tecnológica de la infraestructura Cultural del Municipio.</t>
  </si>
  <si>
    <t>Modernización y dotación de las diferentes áreas artísticas y culturales de la casa de la cultura del Municipio de Caldas.</t>
  </si>
  <si>
    <t>Participación ciudadana desde la cultura.</t>
  </si>
  <si>
    <t>Actualización e implementación del Plan decenal de cultura como herramienta de gestión y desarrollo cultural.</t>
  </si>
  <si>
    <t>Apoyar técnica, operativa y logísticamente la conformación y operación del consejos Municipal de cultura.</t>
  </si>
  <si>
    <t>Eventos tradicionales, típicos y conmemorativos de orden cultural, comunitario y ambiental ( Juegos recreativos y tradicionales de la calle, fiestas del aguacero).</t>
  </si>
  <si>
    <t>Atención a víctimas del conflicto.</t>
  </si>
  <si>
    <t>Fortalecimiento de la atención integral a victimas.</t>
  </si>
  <si>
    <t>Acciones de apoyo técnico, logístico, tecnológico y operativo a la mesa Municipal de víctimas dentro de su función de formular propuestas, planes, programas y proyectos para la materialización de los derechos de la población victima.</t>
  </si>
  <si>
    <t>Acciones de atención y reparación de victimas bajo el marco de la Ley 1448 de 2011 donde se reconocen los derechos de las victimas a la reparación integral y donde se garantizaran sus derechos en acciones relacionadas como la prevención, protección, atención y asistencia, indemnización rehabilitación, restitución satisfacción y garantía de no repetición.</t>
  </si>
  <si>
    <t>Acciones técnicas, operativas y logísticas para apoyar el Comité de Justicia Transicional.</t>
  </si>
  <si>
    <t>Caldas diverso.</t>
  </si>
  <si>
    <t>Diversidad con equidad.</t>
  </si>
  <si>
    <t>Acciones para generar oportunidades de estudio y empleabilidad para la población LGBTTTIQA mediante la atención de necesidades en materia de empleo, innovación, emprendimiento y desarrollo humano.</t>
  </si>
  <si>
    <t>Eventos con la población LGBTTTIQA realizados.</t>
  </si>
  <si>
    <t>Mesas de participación de las personas LGBTTTIQA implementadas.</t>
  </si>
  <si>
    <t>Caldas se mueve a través del deporte y la actividad física.</t>
  </si>
  <si>
    <t>Actividad física y entornos saludables.</t>
  </si>
  <si>
    <t>Acciones de Dotación e implementación para entornos saludables realizadas.</t>
  </si>
  <si>
    <t>Acciones para el apoyo a Docentes que participan en los juegos del magisterio.</t>
  </si>
  <si>
    <t>Acciones para el fortalecimiento y mejoramiento del centro de acondicionamiento físico.</t>
  </si>
  <si>
    <t>Acciones para la ejecución del Programa Por su salud muévase pues.</t>
  </si>
  <si>
    <t>Acciones para la realización de los Juegos Deportivos Escolares e Intercolegiados.</t>
  </si>
  <si>
    <t>Actualización, estructuración e implementación del plan decenal de Deporte.</t>
  </si>
  <si>
    <t>Eventos de actividad física y recreativas realizados.</t>
  </si>
  <si>
    <t>Eventos deportivos comunitarios realizados.</t>
  </si>
  <si>
    <t>Fomento deportivo.</t>
  </si>
  <si>
    <t>Acciones de apoyo para los embajadores deportistas y para-deportistas que representan a Caldas en diferentes disciplinas deportivas apoyados.</t>
  </si>
  <si>
    <t>Acciones de formación, iniciación y rotación deportiva Implementados en la zona urbana y rural.</t>
  </si>
  <si>
    <t>Acciones para el fomento deportivo mediante torneos deportivos municipales, Departamentales y/o Nacionales realizados.</t>
  </si>
  <si>
    <t>Fortalecimiento a la infraestructura deportiva.</t>
  </si>
  <si>
    <t>Acciones de Mantenimiento, fortalecimiento y modernización de los escenarios deportivos en el Municipio de Caldas.</t>
  </si>
  <si>
    <t>Acciones para la Construcción de la infraestructura deportiva y de recreación del Municipio de Caldas.</t>
  </si>
  <si>
    <t>Fortalecimiento Institucional Deportivo.</t>
  </si>
  <si>
    <t>Acciones de formación, capacitación y formación dirigidas a monitores, técnicos, dirigentes y líderes deportivos realizadas.</t>
  </si>
  <si>
    <t>Fortalecimiento operativo y tecnológico en el sector deportivo.</t>
  </si>
  <si>
    <t>Educación para transformar vidas.</t>
  </si>
  <si>
    <t>Acceso y cobertura educativa.</t>
  </si>
  <si>
    <t>Acciones de apoyo Matricula oficial en edad escolar y adultos.</t>
  </si>
  <si>
    <t>Acciones de Construcción y ampliación de la infraestructura física educativa del Municipio de Caldas.</t>
  </si>
  <si>
    <t>Acciones de Mantenimiento, mejoramiento y modernización a la infraestructura educativa del Municipio de Caldas.</t>
  </si>
  <si>
    <t>Acciones para el mejoramiento y ampliación a la cobertura municipal en los servicios de bienestar y convivencia estudiantil.</t>
  </si>
  <si>
    <t>Acciones para favorecer las diferentes modalidades educativas para la población adulta (sabatino y/o nocturno y/o digital).</t>
  </si>
  <si>
    <t>Acciones para la dotación de instituciones, sedes, centros educativos rurales con material didáctico y TICS..</t>
  </si>
  <si>
    <t>Estudiantes beneficiados con transporte escolar.</t>
  </si>
  <si>
    <t>Calidad y pertinencia educativa.</t>
  </si>
  <si>
    <t>Acciones de mejoramiento de la calidad educativa a través de semilleros, preuniversitarios y preparación de Pruebas SABER.</t>
  </si>
  <si>
    <t>Acciones para la implementación del plan de lectura, escritura, oralidad y fortalecimiento a la extensión cultural de la biblioteca pública.</t>
  </si>
  <si>
    <t>Actualización, adopción e implementación de los Manuales de convivencia en las instituciones educativas públicas.</t>
  </si>
  <si>
    <t>Ajuste e implementación del Plan educativo Municipal PEM.</t>
  </si>
  <si>
    <t>Entrega de estímulos para estudiantes destacados en el grado 11.</t>
  </si>
  <si>
    <t>Establecimientos educativos que reciben asesoría y asistencia técnica para la implementación del gobierno escolar.</t>
  </si>
  <si>
    <t>Estrategia de acompañamiento al Tránsito armónico (trayectorias educativas).</t>
  </si>
  <si>
    <t>Estudiantes beneficiados con jornada complementaria.</t>
  </si>
  <si>
    <t>Institucionalizar las Olimpiadas Académicas.</t>
  </si>
  <si>
    <t>Educación para el trabajo y desarrollo humano.</t>
  </si>
  <si>
    <t>Alianzas estratégicas para ofertar técnicas en bilingüismo, logística, turismo, emprendimiento, economía naranja, innovación y TICS bajo el marco de la cuarta revolución industrial, con entidades del orden nacional y/o recursos de Cooperación Internacional.</t>
  </si>
  <si>
    <t>Crear un fondo para facilitar el acceso a la educación técnica y tecnológica.</t>
  </si>
  <si>
    <t>Estudiantes que egresan con doble titulación en alianza con el SENA.</t>
  </si>
  <si>
    <t>Educación rural e incluyente.</t>
  </si>
  <si>
    <t>Estudiantes beneficiados de la Universidad en el campo con la alianza ERA.</t>
  </si>
  <si>
    <t>Instituciones educativas oficiales beneficiadas con la alianza ERA.</t>
  </si>
  <si>
    <t>Maestros formados en pedagogías activas con la alianza ERA.</t>
  </si>
  <si>
    <t>Fomentado a la educación superior.</t>
  </si>
  <si>
    <t>Acciones para beneficio de estudiantes con becas en programas de educación superior.</t>
  </si>
  <si>
    <t>Fortaleciendo la docencia.</t>
  </si>
  <si>
    <t>Acciones de apoyo a docentes y directivos docentes en procesos de desarrollo y salud mental, y acciones de estimulo y reconocimiento a la labor docente.</t>
  </si>
  <si>
    <t>Acciones de Apoyo pedagógico al trabajo curricular de las instituciones y centros educativos.</t>
  </si>
  <si>
    <t>Permanencia Escolar.</t>
  </si>
  <si>
    <t>Acciones de apoyo con kits escolares a estudiantes de primaria, media y básica.</t>
  </si>
  <si>
    <t>Acciones para fortalecer, ampliar y apoyar la permanencia educativa mediante la intervención de la Unidad de Atención Integral y pedagógica (U.A.I.P).</t>
  </si>
  <si>
    <t>Estructurar una plataforma tecnológica que administre las bases de información y caracterización de la población.</t>
  </si>
  <si>
    <t>Población con discapacidad y adulto mayor.</t>
  </si>
  <si>
    <t>Gestión diferencial de poblaciones vulnerables.</t>
  </si>
  <si>
    <t>Acciones de atención integral de adultos mayores inscritos en los diferentes programas de la Administración Municipal.</t>
  </si>
  <si>
    <t>Acciones de atención integral de personas en situación de discapacidad inscritos en los diferentes programas de la Administración Municipal.</t>
  </si>
  <si>
    <t>Acciones de promoción de la corresponsabilidad de la familia en el desarrollo de la atención integral a las personas mayores o con discapacidad.</t>
  </si>
  <si>
    <t>Acciones para generar oportunidades de estudio y empleabilidad para la población en situación de discapacidad mediante la atención de necesidades en materia de empleo, innovación, emprendimiento y desarrollo humano.</t>
  </si>
  <si>
    <t>Caracterización e identificación de la población en situación de discapacidad como estrategia de atención de atención integral.</t>
  </si>
  <si>
    <t>Formulación e implementación del plan estrategico de la política pública de discapacidad mediante acuerdo Municipal 013 del 2019.</t>
  </si>
  <si>
    <t>Generar e implementar una ruta de atención intersectorial para el adulto mayor, con discapacidad, sus familias y cuidadores, con el fin de incluirlos dentro de la oferta programática sectorial.</t>
  </si>
  <si>
    <t>Seguimiento trimestral a las acciones de implementación de la política pública de adulto mayor.</t>
  </si>
  <si>
    <t>Política de Familia.</t>
  </si>
  <si>
    <t>Asistencia integral al habitante de calle.</t>
  </si>
  <si>
    <t>Acciones de atención Integral de Protección Social de la población habitante de calle en el Municipio.</t>
  </si>
  <si>
    <t>Acciones para la caracterización e identificación de la población habitante de calle en el Municipio.</t>
  </si>
  <si>
    <t>La familia, nuestro propósito.</t>
  </si>
  <si>
    <t>Acciones de apoyo a Familias beneficiadas con el programa familias en acción.</t>
  </si>
  <si>
    <t>Acciones de apoyo para formular y ejecutar estrategias para el acompañamiento a familias en la implementación de Unidades productivas y la creación de empresas familiares como reactivación económica y social.</t>
  </si>
  <si>
    <t>Acciones para el fortalecimiento a la comisaria de familia con tecnología, personal idóneo, mejor capacidad instalada y talento humano.</t>
  </si>
  <si>
    <t>Acciones para fortalecimiento de los lazos familiares mediante encuentros de pareja, talleres de pautas de crianza humanizada, valores familiares y generación de espacios para compartir en familia.</t>
  </si>
  <si>
    <t>Estructurar, formular e implementar la Política Pública Municipal de Familias, que reconozca a las familias como sujetos colectivos de derechos, para contribuir a la consolidación de una sociedad justa y equitativa.</t>
  </si>
  <si>
    <t>Política de Infancia</t>
  </si>
  <si>
    <t>Atención Integral a la primera infancia.</t>
  </si>
  <si>
    <t>Acciones en beneficio de las Madres gestantes y lactantes atendidas a través de alianzas estratégicas.</t>
  </si>
  <si>
    <t>Acciones para la atención de Niños y niñas entre los 0 y 5 años, integralmente.</t>
  </si>
  <si>
    <t>Fortalecimiento institucional para la atención integral de niños y niñas.</t>
  </si>
  <si>
    <t>Acciones para el fortalecimiento de la mesa de infancia, adolescencia y familia en el Municipio de Caldas.</t>
  </si>
  <si>
    <t>Estructuración y ejecución del plan de acción de la política pública de niñez adoptada mediante Acuerdo Municipal Nro. 007 de 2019.</t>
  </si>
  <si>
    <t>Prevención y atención de violencias hacia los niños, niñas y adolescentes.</t>
  </si>
  <si>
    <t>Acciones encaminadas a erradicar el trabajo infantil.</t>
  </si>
  <si>
    <t>Acciones para Prevenir y atender las situaciones de violencia intrafamiliar contra niñas, niños y adolescentes, para evitar su vulneración y romper con ciclos de violencia en edades adultas.</t>
  </si>
  <si>
    <t>Estructuración e implementación del Sistema de Seguimiento al Desarrollo Integral de la Primera Infancia (SSDIPI).</t>
  </si>
  <si>
    <t>Estructurar y crear la Ruta Integral de Atenciones de niñas, niños y adolescentes en condiciones de vulnerabilidad.</t>
  </si>
  <si>
    <t>Implementar acciones conjuntas de educación sexual y bienestar de niños y niñas, desde las diferentes instancias educativas y programas de la administración municipal.</t>
  </si>
  <si>
    <t>Política de Juventud.</t>
  </si>
  <si>
    <t>Caldas Joven.</t>
  </si>
  <si>
    <t>Acciones para la creación del Campus Juvenil para la identificación y reconocimiento de liderazgos positivos, formación en participación, liderazgo, resolución de conflictos, emprendimiento e inclusión laboral y productiva a los jóvenes.</t>
  </si>
  <si>
    <t>Acciones para la Estructuración, conformación y acompañamiento integral del consejo municipal de Juventud - CMJ.</t>
  </si>
  <si>
    <t>Estructuración, formulación e implementación del Plan estratégico de desarrollo juvenil.</t>
  </si>
  <si>
    <t>Eventos realizados para los jóvenes del Municipio.</t>
  </si>
  <si>
    <t>Gestionar alianzas públicas y privadas para servicios complementarios a población estudiantil.</t>
  </si>
  <si>
    <t>Política orientada a las mujeres y las niñas.</t>
  </si>
  <si>
    <t>Caldas libre de violencia contra la mujer.</t>
  </si>
  <si>
    <t>Apoyo académico, logístico, tecnológico y operativo a la mesa municipal de erradicación de violencia contra las mujeres.</t>
  </si>
  <si>
    <t>Atención y seguimiento de mujeres víctimas de violencias de género.</t>
  </si>
  <si>
    <t>Estrategias para la prevención de la violencia contra las mujeres.</t>
  </si>
  <si>
    <t>Implementar rutas de atención de género acompañados del sector Justica, Salud, Educación y Protección para garantizar a las mujeres víctimas de violencia el restablecimiento de sus derechos, la reparación al daño causado y las garantías de no repetición.</t>
  </si>
  <si>
    <t>Mujeres con calidad de vida.</t>
  </si>
  <si>
    <t>Campañas de educación en derechos sexuales y reproductivos (planificación familiar, explotación sexual, entre otros) para las mujeres Caldeñas.</t>
  </si>
  <si>
    <t>Implementación de acciones para la formación de mujeres en la participación ciudadana, política, comunitaria y consolidación de paz.</t>
  </si>
  <si>
    <t>Mujeres con economía sostenible.</t>
  </si>
  <si>
    <t>Acciones de fortalecimiento técnico, académico, administrativo, jurídico y tecnológico a grupos, corporaciones y Organizaciones de mujeres del Municipio de Caldas.</t>
  </si>
  <si>
    <t>Acciones de generación de ingresos para las mujeres, a través del acceso a instrumentos financieros y/o condiciones de empleabilidad y emprendimiento.</t>
  </si>
  <si>
    <t>Acciones formativas en materia de productividad y emprendimiento como estrategia de generación de ingresos e independencia laboral mediante alianzas estratégicas con entidades del orden nacional y/o recursos de Cooperación Internacional.</t>
  </si>
  <si>
    <t>Acciones relacionadas con programas de incubación de emprendimientos en líneas temáticas de interés estratégico como TICS, salud, educación e industrias naranjas.</t>
  </si>
  <si>
    <t>Transversalización de la equidad de género como transformación de la cultura.</t>
  </si>
  <si>
    <t>Acciones de creación, implementación y sostenimiento del sistema de información municipal para el monitoreo, seguimiento y gestión para producir información con enfoque de género, que conduzca a conocer las realidades de la población femenina de Caldas.</t>
  </si>
  <si>
    <t>Acciones para la creación del centro de Promoción Integral para las mujeres y las niñas, como un espacio de acompañamiento psicosocial, empoderamiento social, político, encuentro de saberes, cultura, recreación, deporte y emprendimiento.</t>
  </si>
  <si>
    <t>Acciones para la implementación de la política pública municipal de equidad de genero para las mujeres urbanas y rurales del Municipio de Caldas Antioquia.</t>
  </si>
  <si>
    <t>Eventos de reconocimiento y conmemoración para la mujer.</t>
  </si>
  <si>
    <t>Formular e implementar el Plan de Igualdad de Oportunidades en el marco de la Política Pública Municipal para la equidad de género, como un instrumento político, técnico y de focalización de inversión para disminuir las inequidades y brechas de género.</t>
  </si>
  <si>
    <t>Reconocimiento de la diversidad étnica y cultural del municipio.</t>
  </si>
  <si>
    <t>Atención a grupos étnicos con criterios de equidad.</t>
  </si>
  <si>
    <t>Acciones orientadas a fortalecer los programas de asistencia y atención a los diferentes grupos que garantizan el enfoque de derechos para la atención diferencial de grupos étnicos.</t>
  </si>
  <si>
    <t>Acciones para generar oportunidades de estudio y empleabilidad para los grupos étnicos mediante la atención de necesidades en materia de empleo, innovación, emprendimiento y desarrollo humano.</t>
  </si>
  <si>
    <t>Salud y bienestar.</t>
  </si>
  <si>
    <t>Derechos sexuales y reproductivos.</t>
  </si>
  <si>
    <t>Desarrollar estrategias sobre maternidad segura.</t>
  </si>
  <si>
    <t>Implementar estrategia de promoción de derechos y deberes en salud sexual y reproductiva.</t>
  </si>
  <si>
    <t>Emergencias y Desastres.</t>
  </si>
  <si>
    <t>Realizar los planes de eventos de mitigación del riesgo en salud pública que se requieran (Sika, Dengue, Chincunguña, Covid-19).</t>
  </si>
  <si>
    <t>Fortalecimiento a la infraestructura de salud.</t>
  </si>
  <si>
    <t>Acciones para la cofinanciar la construcción del hospital regional del sur del Valle de Aburra.</t>
  </si>
  <si>
    <t>Fortalecimiento de la Autoridad Sanitaria.</t>
  </si>
  <si>
    <t>Acciones para garantizar el aseguramiento en salud de la población objetivo.</t>
  </si>
  <si>
    <t>Desarrollar estrategias para fortalecer la gestión administrativa y financiera de la Secretaría de Salud.</t>
  </si>
  <si>
    <t>Desarrollar la estrategia de salud más cerca.</t>
  </si>
  <si>
    <t>Realizar asesorías y/o asistencias técnicas anuales por cada uno de los proyectos programados a cada institución prestadora de servicios de salud.</t>
  </si>
  <si>
    <t>Salud Ambiental.</t>
  </si>
  <si>
    <t>Realizar campañas con estrategias municipales para mejorar la calidad del aire.</t>
  </si>
  <si>
    <t>Realizar visitas de IVC al año a cada establecimiento abierto al público.</t>
  </si>
  <si>
    <t>Realizar visitas de vigilancia y control anuales a cada uno de los acueductos rurales y urbanos del Municipio.</t>
  </si>
  <si>
    <t>Salud Mental.</t>
  </si>
  <si>
    <t>Crear una base de datos de casos de consumo de sustancias psicoactivas.</t>
  </si>
  <si>
    <t>Realizar seguimiento e intervención a todos los casos de intento de suicidio ocurridos en el municipio.</t>
  </si>
  <si>
    <t>Seguimiento mensual del reporte al SIVIGILA de casos notificados de violencia intrafamiliar en las instituciones de salud y sociales.</t>
  </si>
  <si>
    <t>Salud y Ámbito Laboral.</t>
  </si>
  <si>
    <t>Promover estrategia de estilos, modos y condiciones saludables en el entorno laboral en sector formal e informal de la economía.</t>
  </si>
  <si>
    <t>Seguridad Alimentaria y Nutricional.</t>
  </si>
  <si>
    <t>Desarrollar estrategias para promover la lactancia materna y hábitos de alimentación saludable.</t>
  </si>
  <si>
    <t>Vida saludable y condiciones no transmisibles.</t>
  </si>
  <si>
    <t>Desarrollar estrategias de hábitos de vida saludable a poblaciones vulnerables relacionadas con salud oral y prevención de enfermedades crónicas modalidad virtual y presencial.</t>
  </si>
  <si>
    <t>Vida Saludable y Enfermedades transmisibles.</t>
  </si>
  <si>
    <t>Realizar asesorías y asistencias técnicas a las IPS del municipio en búsqueda activa institucional.</t>
  </si>
  <si>
    <t>Realizar búsquedas activas comunitarias para eventos de interés de salud pública.</t>
  </si>
  <si>
    <t>Realizar campaña de entornos saludables asociados a la prevención de IRA.</t>
  </si>
  <si>
    <t>Realizar campaña de IEC promocionando la vacunación en la población objeto del programa.</t>
  </si>
  <si>
    <t>Verificar el reporte oportuno de las notificaciones en el SIVIGILA de los eventos de interés en salud publica de las UPGD.</t>
  </si>
  <si>
    <t>Gobernanza para la transformación de la esperanza en confianza ciudadana</t>
  </si>
  <si>
    <t>Fortalecimiento Institucional.</t>
  </si>
  <si>
    <t>Fortalecimiento y mejoramiento al proceso de gestión documental.</t>
  </si>
  <si>
    <t>Acciones de formulación y documentación a los procesos archivísticos encaminados a la planificación, procesamiento, manejo y organización de la documentación producida y recibida por la entidad dese su origen hasta su destino final.</t>
  </si>
  <si>
    <t>Acciones de mejoramiento al proceso de gestión documental, estableciendo criterios de permanencia y disposición final conforme a la normativa archivística vigente.</t>
  </si>
  <si>
    <t>Acciones de Modernización física y tecnológica del archivo municipal.</t>
  </si>
  <si>
    <t>Gestión de la seguridad, salud en el trabajo y bienestar laboral.</t>
  </si>
  <si>
    <t>Acciones para la Implementación del teletrabajo para los servidores públicos.</t>
  </si>
  <si>
    <t>Personas atendidas en los programas de bienestar laboral.</t>
  </si>
  <si>
    <t>Modernización institucional y gestión de conocimiento.</t>
  </si>
  <si>
    <t>Acciones de alineamiento entre el Plan de Desarrollo Municipal y el sistema de calidad ISO, bajo un enfoque de gestión por procesos, que involucre la transformación digital como un eje fundamental de eficiencia y productividad.</t>
  </si>
  <si>
    <t>Acciones de apoyo a las entidades descentralizadas del Municipio de Caldas en la formulación e implementación en los modelos integrados de planeación y gestión.</t>
  </si>
  <si>
    <t>Acciones de Construcción, adecuación y mejoramiento de la infraestructura física de la administración Municipal y dotación de mobiliario para el adecuado funcionamiento de la Administración municipal.</t>
  </si>
  <si>
    <t>Acciones de Fortalecimiento al Banco de Programas y Proyectos de la Administración Municipal como estrategia para cofinanciar el Plan de Desarrollo ante las diferentes entidades de orden metropolitano, departamental, nacional e internacional.</t>
  </si>
  <si>
    <t>Acciones de modernización y remodelación física y tecnológica de la biblioteca Municipal.</t>
  </si>
  <si>
    <t>Acciones para desarrollar iniciativas de transformación y modernización institucional que fortalezcan las capacidades de gestión administrativa y atención ciudadana.</t>
  </si>
  <si>
    <t>Actualización y fortalecimiento los procesos y procedimiento de la entidad mediante la adecuada implementación del sistema de calidad ISO en armonía con las políticas del MIPG.</t>
  </si>
  <si>
    <t>Diagnóstico institucional de modernización del municipio acorde con las nuevas demandas ciudadanas, el nuevo modelo de gestión, objetivos estratégicos y utilización de las TICS.</t>
  </si>
  <si>
    <t>Justicia y seguridad.</t>
  </si>
  <si>
    <t>Gestión de la Seguridad ciudadana, la Convivencia, el Acceso a la Justicia y DDHH.</t>
  </si>
  <si>
    <t>Acciones de apoyo a los organismos de seguridad y justifica para el cumplimiento de su objeto misional.</t>
  </si>
  <si>
    <t>Acciones de control territorial conjuntas, por cuadrantes como estrategia de prevención del delito.</t>
  </si>
  <si>
    <t>Acciones de control urbanístico, ambiental y de control en el espacio público en zona urbana y rural.</t>
  </si>
  <si>
    <t>Acciones de fortalecimiento a la gestión de las inspecciones de policia y la comisaría de familia del municipio de Caldas.</t>
  </si>
  <si>
    <t>Acciones de Mantenimiento y mejoramiento a la infraestructura física y tecnológica a las inspecciones de policia, comisaria de familia y comando de policia.</t>
  </si>
  <si>
    <t>Acciones de prevención de niños, niñas, adolescentes y jóvenes en explotación comercial e instrumentalización sexual.</t>
  </si>
  <si>
    <t>Acciones integrales para la prevención y contención de los delitos que afectan la seguridad pública y la seguridad ciudadana donde se incorporen las diferentes variables de convivencia y seguridad ciudadana.</t>
  </si>
  <si>
    <t>Acciones integrales para la reducción del homicidio en el Municipio.</t>
  </si>
  <si>
    <t>Acciones integrales para prohibir el consumo de estupefacientes en parques públicos, inmediaciones de instituciones educativas, escenarios deportivos e iglesias, para darle cumplimiento a la sentencia C-253 de 2019 de la Corte Constitucional.</t>
  </si>
  <si>
    <t>Acciones para Cofinanciar la construcción y dotación del centro integrado de mando unificado para el Municipio de Caldas.</t>
  </si>
  <si>
    <t>Acciones para garantizar entornos escolares seguros y libres de la amenaza de expendio y consumo de drogas.</t>
  </si>
  <si>
    <t>Acciones para la Renovación física y tecnológica del CCTV urbano y rural.</t>
  </si>
  <si>
    <t>Acciones para mitigar y contener el hacinamiento carcelario y la atención de sindicados del municipio de Caldas.</t>
  </si>
  <si>
    <t>Acompañamiento a procesos electorales en el Municipio.</t>
  </si>
  <si>
    <t>Actividades descentralizadas para facilitar el acceso a la justicia y la presencia de las instituciones estatales a la zonas rurales del Municipio.</t>
  </si>
  <si>
    <t>Apoyar técnica, operativa y logísticamente a los operadores de justicia para desarrollar capacidades especializadas para la defensa del agua, la biodiversidad y el medio ambiente.</t>
  </si>
  <si>
    <t>Consejos de Seguridad municipales descentralizados.</t>
  </si>
  <si>
    <t>Estructuración, actualización, formulación, implementación y evaluación del Plan Integral de Seguridad y Convivencia Ciudadana territorial (PISCCT).</t>
  </si>
  <si>
    <t>Paz, Reconciliación y Convivencia.</t>
  </si>
  <si>
    <t>Acciones de Articulación de espacios académicos, culturales y comunitarios de discusión para la implementación de los puntos del acuerdo de paz en el Municipio.</t>
  </si>
  <si>
    <t>Acciones institucionales para el fortalecimiento de los métodos alternativos de solución de conflictos.</t>
  </si>
  <si>
    <t>Acciones institucionales y comunitarias para la construcción de paz, reconciliación y convivencia.</t>
  </si>
  <si>
    <t>Acciones para la formulación, implementación y puesta en marcha del centro de conciliación público en el Municipio.</t>
  </si>
  <si>
    <t>Apoyar acciones interinstitucionales para la atención integral a la población migrante en el Municipio.</t>
  </si>
  <si>
    <t>Capacitación a docentes en estrategias de gestión de aula para la construcción de paz territorial.</t>
  </si>
  <si>
    <t>Identificar los riesgos de violencia basada en género y adopción de acciones para la garantía del ejercicio de la defensa de los derechos humanos a nivel territorial.</t>
  </si>
  <si>
    <t>Prevención, control y sanción del delito y a sus economías ilegales.</t>
  </si>
  <si>
    <t>Acciones acompañadas en el marco del plan de prevención y control de las actividades ilícitas que afectan las rentas del Municipio.</t>
  </si>
  <si>
    <t>Acompañar técnica, operativa y logísticamente a los operadores de justicia con ocasión de las acciones adelantadas para el control de las actividades que afectan las rentas de la entidad territorial.</t>
  </si>
  <si>
    <t>Campañas formativas y comunicacionales para la prevención, control y sanción del delito.</t>
  </si>
  <si>
    <t>Estrategias implementadas para la prevención y contención de las economias ilegales.</t>
  </si>
  <si>
    <t>Proyectos y programas de formación y formalización ciudadana en sustituir las economías ilícitas por lícitas y a destruir las finanzas de las organizaciones criminales.</t>
  </si>
  <si>
    <t>Protección de los derechos humanos y la reconciliación.</t>
  </si>
  <si>
    <t>Acciones para la prevención y atención de vulneraciones de Derechos Humanos.</t>
  </si>
  <si>
    <t>Estrategias comunicacionales y pedagógicas para la difusión reconocimiento, protección, defensa y garantía de los Derechos Humanos diseñadas e implementadas (DDHH).</t>
  </si>
  <si>
    <t>Estructurar, formular e implementar el plan municipal de Derechos Humanos.</t>
  </si>
  <si>
    <t>Participación y construcción ciudadana.</t>
  </si>
  <si>
    <t>Construcción participativa y democrática de sociedad.</t>
  </si>
  <si>
    <t>Acciones formativas de participación ciudadana a organizaciones sociales, comunitarias, deportivas, culturales, ambientales, empresariales y Juntas de Acción Comunal en fortalecimiento institucional en materia presencial o a través de la virtualidad.</t>
  </si>
  <si>
    <t>Actualizar la plataforma tecnológica de la administración municipal en matería de atención de trámites virtuales activando un micrositio para la atención de organizaciones comunales y grupos organizados.</t>
  </si>
  <si>
    <t>Apoyar técnica, operativa e institucionalmente encuentros de articulación y comunicación con organizaciones sociales y/o juntas de acción comunal, e instancias de participación.</t>
  </si>
  <si>
    <t>Derecho de libertad religiosa y de cultos.</t>
  </si>
  <si>
    <t>Acciones con las diferentes comunidades religiosas y cultos en materia de atención social, humanitaria y económica para la atención de la población mas vulnerable.</t>
  </si>
  <si>
    <t>Acciones para la conformación e implementación del Comité Técnico Intersectorial de Libertad de Creencias en el Municipio de Caldas.</t>
  </si>
  <si>
    <t>Estructuración, formulación e implementación de la política pública y el plan estratégico de libertad de culto y conciencia formulada y aprobada.</t>
  </si>
  <si>
    <t>Promoción y protección del derecho a la participación democrática.</t>
  </si>
  <si>
    <t>Apoyar la convites y acciones comunitarias y sociales que mejoren la calidad de vida de los ciudadanos.</t>
  </si>
  <si>
    <t>Jornadas de descentralización administrativa con oferta de servicios de la administración municipal.</t>
  </si>
  <si>
    <t>Transparencia, rendición de cuentas y legalidad.</t>
  </si>
  <si>
    <t>Atención oportuna e integral al ciudadano.</t>
  </si>
  <si>
    <t>Acciones para mejorar el porcentaje de efectividad en la atención de las PQRSD como parte del sistema integrado de gestión.</t>
  </si>
  <si>
    <t>Acciones para mejorar el registro de los trámites en el Sistema Único de Información de Trámites - SUIT e integrarlos a la plataforma tecnológica que permita integrar las bases de datos municipales con la Geodatabase.</t>
  </si>
  <si>
    <t>Eficiencia y eficacia en la gestión presupuestal Municipal.</t>
  </si>
  <si>
    <t>Acciones de promoción del gasto público orientado a resultados mediante acciones de planeación, eficiencia, eficacia y transparencia.</t>
  </si>
  <si>
    <t>Acciones para el Cumplimiento de los indicadores del índice de sostenibilidad y solvencia.</t>
  </si>
  <si>
    <t>Acciones para el cumplimiento del indicador de la ley 617 de 2000.</t>
  </si>
  <si>
    <t>Acciones para el proceso de saneamiento contable.</t>
  </si>
  <si>
    <t>Acciones para la Actualización del inventario Municipal.</t>
  </si>
  <si>
    <t>Actualización del estatuto tributario Municipal.</t>
  </si>
  <si>
    <t>Gobierno digital y sistemas de información ciudadana.</t>
  </si>
  <si>
    <t>Acciones para aumentar y mejorar las herramientas TIC para la interacción con el ciudadano.</t>
  </si>
  <si>
    <t>Acciones para Cofinanciar la modernización tecnológica de la administración municipal y las entidades descentralizadas.</t>
  </si>
  <si>
    <t>Acciones para la implementación de la estrategia gubernamental de datos abiertos.</t>
  </si>
  <si>
    <t>Actualizar e implementar el plan estratégico de comunicaciones PEC.</t>
  </si>
  <si>
    <t>Actualizar e implementar el plan estratégico de tecnologías de la información PETI.</t>
  </si>
  <si>
    <t>Programa de Gestión, Seguimiento y Monitoreo a la gestión pública.</t>
  </si>
  <si>
    <t>Acciones de fortalecimiento a la gestión jurídica y contractual de la entidad.</t>
  </si>
  <si>
    <t>Acciones de reducción de los riesgos de corrupción y de gestión, a través de la actualización de la matriz de riesgos y gestión de los controles implementados en el PAAC.</t>
  </si>
  <si>
    <t>Acciones para el fortalecimiento de atención a las auditorías internas y externas de la entidad.</t>
  </si>
  <si>
    <t>Acciones para mejorar el índice de desempeño institucional de la administración municipal durante el cuatrienio.</t>
  </si>
  <si>
    <t>Acciones que propendan al mejoramiento de la operatividad de la oficina de control interno, en los términos del artículo 8 de la Ley 1474 de 2011.</t>
  </si>
  <si>
    <t>Aciones para la formulación, seguimiento y evaluación del plan de desarrollo municipal, planes estratégicos y planes de acción.</t>
  </si>
  <si>
    <t>Hábitat al servicio de la transformación sostenible del territorio</t>
  </si>
  <si>
    <t>Bienestar animal.</t>
  </si>
  <si>
    <t>Bienestar y protección animal.</t>
  </si>
  <si>
    <t>Acciones de esterilización de Caninos y felinos del Municipio de Caldas.</t>
  </si>
  <si>
    <t>Acciones de estimación y caracterización de la población Canina y Felina del Municipio.</t>
  </si>
  <si>
    <t>Acciones para el fortalecimiento técnico, operativo e institucional del Albergue de animales municipal.</t>
  </si>
  <si>
    <t>Instalación de microchips en caninos y felinos del municipios de Caldas.</t>
  </si>
  <si>
    <t>Realizar Campañas para la adopción, tenencia responsable de mascotas, protección al animal, bienestar al animal y seguridad animal.</t>
  </si>
  <si>
    <t>Gestión integral de la infraestructura física del albergue para el bienestar animal del Municipio de Caldas.</t>
  </si>
  <si>
    <t>Acciones para ampliar, mejorar y modernizar la infraestructura física y tecnológica del albergue Municipal.</t>
  </si>
  <si>
    <t>Trato digno y tenencia responsable de los animales.</t>
  </si>
  <si>
    <t>Acciones para apoyar organizaciones y grupos organizados defensores de animales.</t>
  </si>
  <si>
    <t>Acciones para la prevención y protección de fauna y flora en el Municipio de Caldas.</t>
  </si>
  <si>
    <t>Estrategias coordinadas para el fortalecimiento del programa de sustitución de vehículos de tracción animal por otro medio de carga y bienestar del caballo de alquiler.</t>
  </si>
  <si>
    <t>Estrategias pedagógicas realizadas, que permitan disminuir el uso de la pólvora en beneficio del bienestar animal.</t>
  </si>
  <si>
    <t>El espacio público en el municipio.</t>
  </si>
  <si>
    <t>Apoyo y fomento a nuevos sistemas de transporte e integración del transporte intermodal.</t>
  </si>
  <si>
    <t>Proyectos en materia de movilidad sostenible, para la optimización del transporte en el Municipio de Caldas, de manera integrada con los sistemas masivos de transporte del valle de aburra.</t>
  </si>
  <si>
    <t>Desarrollo de proyectos urbanos integradores y sostenibles.</t>
  </si>
  <si>
    <t>Acciones para cofinanciar acciones de mejoramiento de espacio público en barrios y veredas mediante acciones de intervención social y comunitaria.</t>
  </si>
  <si>
    <t>Acciones para construir, mejorar y modernizar circuitos y corredores turísticos urbanos y rurales.</t>
  </si>
  <si>
    <t>Acciones para ejecutar proyectos de renovación, modernización e incremento del área de espacio público en el Municipio de Caldas.</t>
  </si>
  <si>
    <t>Gestión de la Infraestructura física y mejoramiento integral de la malla vial urbana y rural.</t>
  </si>
  <si>
    <t>Acciones de señalización vial, seguridad vial y equiamiento urbano en Vías urbanas, rurales y caminos veredales.</t>
  </si>
  <si>
    <t>Cruces viales urbanos construidos y mejorados de manera integral.</t>
  </si>
  <si>
    <t>Equipamientos urbanos, comunitarios y turísticos construidos y mejorados.</t>
  </si>
  <si>
    <t>Infraestructura en la malla vial urbana, rural y caminos veredales, construidos, rehabilitados y/o mantenidos.</t>
  </si>
  <si>
    <t>Proyectos aprobados con entidades del orden departamental, regional o nacional para el mejoramiento de la malla vial urbana, rural y caminos veredales del Municipio de Caldas.</t>
  </si>
  <si>
    <t>Puntos críticos atendidos en la red vial rural, urbana y caminos veredales.</t>
  </si>
  <si>
    <t>Gestión permanente ante entidades del orden nacionales, departamentales y regional el Mantenimiento y mejoramiento la malla vial en jurisdicción del Municipio de Caldas.</t>
  </si>
  <si>
    <t>Acciones institucionales para el mejoramiento de la malla vial competencia de instancias del orden Departamental y Nacional.</t>
  </si>
  <si>
    <t>Gestión del riesgo.</t>
  </si>
  <si>
    <t>Conocimiento del riesgo.</t>
  </si>
  <si>
    <t>Acciones de implementarción en el PMGRD las acciones técnicas, operativas y logísticas del PIGECA ( Plan Integral de Gestión de la Calidad del Aire para el Valle de Aburra) y del POECA ( Plan operacional para enfrentar episodios de contaminación atmosférica en el Valle de Aburra) y ejecutarlas como una estrategia de gestión del riesgo.</t>
  </si>
  <si>
    <t>Acciones para integrar y actualizar la Geodatabase del Municipio la Gestión integral del Riesgo y atención de Desastres obtenidos de la actualización del PBOT, PMGRD y estudios de amenaza y alto riesgo específicos.</t>
  </si>
  <si>
    <t>Acciones para la implementación de sistemas de monitoreo y alerta temprana en zonas de alto riesgo por inundación, avenidas torrenciales y movimientos en masa de acuerdo a los lineamientos del PMGRD.</t>
  </si>
  <si>
    <t>Acciones para la realización de estudios de alto riesgo específicos para gestión adecuada del territorio.</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</si>
  <si>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</si>
  <si>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Realizar campañas educativas a la comunidad para la reducción del riesgo y conocimiento de los factores exógenos que los generan.</t>
  </si>
  <si>
    <t>Manejo de desastres.</t>
  </si>
  <si>
    <t>Acciones para fortalecer técnica, operativa y financieramente al CMGRD y a la Unidad de gestión del riesgo Municipal.</t>
  </si>
  <si>
    <t>Dotar de elementos de protección, herramientas y equipos e insumos para la atención de emergencias al CMGRD y la Unidad de gestión del riesgo para mejorar la capacidad de respuesta ante acciones de reducción, mitigación y atención del riesgo.</t>
  </si>
  <si>
    <t>Fortalecimiento a los cuerpos de socorro del Municipio de Caldas.</t>
  </si>
  <si>
    <t>Reducción del riesgo.</t>
  </si>
  <si>
    <t>Acciones para Cofinanciar y construir obras de estabilización, control y mitigación del riesgo en zonas vulnerables y zonas consideradas de alto riesgo mitigable y no mitigable en el municipio de Caldas.</t>
  </si>
  <si>
    <t>Acciones para Cofinanciar y construir obras hidráulicas y de contención en las fuentes hídricas donde se puedan realizar acciones de mitigación de riesgo para mejorar la calidad de vida de los ciudadanos.</t>
  </si>
  <si>
    <t>Acciones para fortalecer el fondo territorial de gestión del riesgo y definir sus recursos e igualmente diseñar una estrategia de protección financiera en caso de desastres.</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</si>
  <si>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esta armonizando el AMVA.</t>
  </si>
  <si>
    <t>Hábitat y desarrollo sostenible.</t>
  </si>
  <si>
    <t>Construcción de hábitat y vivienda saludable y sostenible.</t>
  </si>
  <si>
    <t>Gestionar ante organismos nacionales, departamentales e internacionales la financiación de programas de construcción de vivienda saludable para la población.</t>
  </si>
  <si>
    <t>Promover el uso de predios fiscales como contribución a proyectos de construcción de vivienda de interés social.</t>
  </si>
  <si>
    <t>Desarrollo urbano y planeación estratégica del hábitat.</t>
  </si>
  <si>
    <t>Acciones de apoyo técnico, logístico y operativo para el Consejo Territorial de Planeación CTP.</t>
  </si>
  <si>
    <t>Acciones para generar el desarrollo del suelo de expansión urbana mediante la utilización de los instrumentos de gestión inmobiliaria y del suelo que establece la Ley 388 de 1997 y PBOT.</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</si>
  <si>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</si>
  <si>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Apoyar la formulación, estructuración y ejecución de estudios y/o planes estratégicos de ordenamiento del territorio y el hábitat mediante esquemas asociativos comunitarios y sociales.</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</si>
  <si>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</si>
  <si>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Realizar acciones de control, regulación, normalización y planificación de la urbanización de zonas con altas presiones urbanísticas y constructivas.</t>
  </si>
  <si>
    <t>Gestión del territorio para el desarrollo sostenible.</t>
  </si>
  <si>
    <t>Acciones para Actualizar la información catastral urbana y rural relacionada con los bienes inmuebles sometidos a permanentes cambios en sus aspectos, físicos, jurídicos, fiscales y económicos.</t>
  </si>
  <si>
    <t>Acciones para Actualizar y modernizar el hardware y software de la Unidad de catastro de la secretaría de planeación del Municipio de Caldas.</t>
  </si>
  <si>
    <t>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t>
  </si>
  <si>
    <t>Acciones para implementar la política de catastro Multipropósito a la que refieren los artículos 79 a 82 de la Ley 1955 de 2019 - Plan Nacional de Desarrollo, y los Decretos 1983 de 2019 y 148 de 2020.</t>
  </si>
  <si>
    <t>Acciones para la Actualización, aplicación y Mantenimiento de la base cartográfica y sistema de información geográfica del Municipio de Caldas Antioquia.</t>
  </si>
  <si>
    <t>Acciones para mantener actualizada la base de datos de la estratificación urbana y rural.</t>
  </si>
  <si>
    <t>Mejoramiento integral del hábitat y entornos saludables.</t>
  </si>
  <si>
    <t>Acciones para mejorar las condiciones físicas y sociales de vivienda, entornos y asentamientos precarios a través de la implementación de políticas para el mejoramiento de barrios.</t>
  </si>
  <si>
    <t>Gestionar ante organismos nacionales, departamentales e internacionales la financiación de programas de mejoramiento de vivienda saludable para la población.</t>
  </si>
  <si>
    <t>Gestionar la titulación y legalización de vivienda en zona urbana y rural del Municipio.</t>
  </si>
  <si>
    <t>Movilidad y gestión territorial.</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</si>
  <si>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</si>
  <si>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Estudios de prefactibilidad y factibilidad para la construcción y mejoramiento de la malla vial urbana y rural en armonía con el plan de movilidad vial y los instrumentos de gestión territorial del PBOT del Municipio de Caldas Antioquia.</t>
  </si>
  <si>
    <t>Estudios y diseños para el mejoramiento de la malla vial urbana y rural del Municipio de Caldas.</t>
  </si>
  <si>
    <t>Medio ambiente y sostenibilidad.</t>
  </si>
  <si>
    <t>Conservación de Áreas protegidas y ecosistemas estratégicos.</t>
  </si>
  <si>
    <t>Acciones de importancia ambiental en espacios públicos y equipamientos públicos intervenidos.</t>
  </si>
  <si>
    <t>Acciones de Integración e implementación de la Geodatabase del Municipio las áreas protegidas y ecosistemas estratégicos existentes en el Municipio de Caldas en el PBOT y el DMI, PCA y la reserva del alto de San Miguel, que permitan la gestión del territorio.</t>
  </si>
  <si>
    <t>Acciones de vigilancia, control y Mantenimiento y restauración ecológica en ecosistemas estratégicos y/o áreas protegidas.</t>
  </si>
  <si>
    <t>Acciones para Estructurar, reglamentar e implementar en las áreas protegidas y/o ecosistemas estratégicos el esquema de pago por servicios ambientales (PSA) y otros incentivos de conservación.</t>
  </si>
  <si>
    <t>Acciones para la adquisición y protección de áreas en ecosistemas estratégicos.</t>
  </si>
  <si>
    <t>Gestionar procesos de reforestación y atención ambiental integral que permita el sostenimiento de áreas de producción de agua, recuperación de zonas degradadas y en estado de deterioro por la acción del hombre o la naturaleza.</t>
  </si>
  <si>
    <t>Implementación de proyectos productivos sostenibles en las áreas protegidas y/o ecosistemas estratégicos.</t>
  </si>
  <si>
    <t>Conservación, ahorro y cuidado del recurso hídrico.</t>
  </si>
  <si>
    <t>Acciones para la Adquisición de predios para la recuperación y el cuidado de las áreas de importancia ambiental estratégica para protección del recurso hídrico según lo definido en el artículo 111 de la ley 99 de 1993.</t>
  </si>
  <si>
    <t>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t>
  </si>
  <si>
    <t>Actualizar la red hídrica del Municipio de Caldas e incorporarla a la geodatabase del Municipio de Caldas.</t>
  </si>
  <si>
    <t>Ejecutar acciones de alinderamiento, vigilancia y control de áreas para la protección de fuentes abastecedoras de acueducto.</t>
  </si>
  <si>
    <t>Estructurar, formular y ejecutar proyectos asociados al cuidado de las fuentes abastecedoras de acueductos del Municipio de Caldas y/o aquellas fuentes que estén enmarcados en los POMCAS y en los PORH vigentes en el Municipio de Caldas.</t>
  </si>
  <si>
    <t>Estructurar, formular y ejecutar proyectos de Mantenimiento, limpieza, cuidado y sostenibilidad de las fuentes hídricas en zona urbana.</t>
  </si>
  <si>
    <t>Formular el Plan de Gestión Ambiental PGAM e incorporarlo a la Geodatabase del Municipio de Caldas.</t>
  </si>
  <si>
    <t>Educación ambiental, gobernanza de los recursos naturales.</t>
  </si>
  <si>
    <t>Acciones para fortalecer la articulación institucional con las mesas ambientales y los colectivos ambientales en el Municipio de Caldas mediante actividades de orden ambiental.</t>
  </si>
  <si>
    <t>Acciones para Impulsar la reforestación a través de los Proyectos Ambientales Escolares PRAES, Proyectos Comunitarios de Educación Ambiental PROCEDAS y CIDEAM.</t>
  </si>
  <si>
    <t>Desarrollar campañas educativas para el cambio y la variabilidad climática que promuevan proyectos de ciencia, tecnología e innovación referentes a la acción del cambio climático.</t>
  </si>
  <si>
    <t>Implementar acciones de educación ambiental en las instituciones del Municipio bajo el marco del Plan de educación Municipal, y las políticas publicas vigentes en el territorio.</t>
  </si>
  <si>
    <t>Realizar actividades de educación ambiental mejoramiento de entornos y sensibilización respecto la separación en la fuente y manejo adecuado de residuos sólidos.</t>
  </si>
  <si>
    <t>Mitigación y adaptación al cambio climático.</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</si>
  <si>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</si>
  <si>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</si>
  <si>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Acciones para el mejoramiento de los sistemas de alerta y detección temprana de control y calidad del aire en articulación con el AMVA y el SIATA.</t>
  </si>
  <si>
    <t>Implementación de energías alternativas, energías renovables y/o energías limpias en los proyectos de infraestructura que adelante el Municipio de Caldas.</t>
  </si>
  <si>
    <t>Servicios públicos.</t>
  </si>
  <si>
    <t>Gestión integral de residuos solidos.</t>
  </si>
  <si>
    <t>Acciones de apoyo técnico, logístico y operativo a Grupos organizados y legalmente constituidos con sistemas de aprovechamiento de residuos sólidos en operación.</t>
  </si>
  <si>
    <t>Acciones para aumentar la cobertura del servicio de aseo en zona urbana y rural del Municipio de Caldas.</t>
  </si>
  <si>
    <t>Acciones para incrementar el porcentaje de residuos sólidos reciclados.</t>
  </si>
  <si>
    <t>Acciones tendientes a la consolidación, promoción y difusión de la Estrategia Nacional de Economía Circular en el Municipio de Caldas.</t>
  </si>
  <si>
    <t>Actualización e implementación del PGIRS Municipal.</t>
  </si>
  <si>
    <t>Gestión integral en la prestación eficiente y eficaz de los servicios públicos domiciliarios.</t>
  </si>
  <si>
    <t>Acciones de apoyo institucional y comunitario para el fortalecimiento técnico, operativo, administrativo, contable y logístico en la prestación eficiente y eficaz de los servicios públicos domiciliarios.</t>
  </si>
  <si>
    <t>Acciones para el fortalecimiento, Mantenimiento y modernización del sistema de alumbrado público en zona urbana y rural del Municipio de Caldas.</t>
  </si>
  <si>
    <t>Gobernanza del recurso hídrico.</t>
  </si>
  <si>
    <t>Acciones de apoyo a la ejecución de la etapa 10 del plan maestro de acueducto y alcantarillado en zona urbana.</t>
  </si>
  <si>
    <t>Acciones para aumentar la cobertura en zona urbana y rural del sistema de acueducto en el Municipio de Caldas.</t>
  </si>
  <si>
    <t>Acciones para el mejoramiento del Índice de Riesgo de la Calidad del Agua para Consumo Humano (IRCA) en zona urbana del Municipio de Caldas.</t>
  </si>
  <si>
    <t>Implementar acciones y políticas institucionales enfocadas al ahorro del agua en el Municipio de Caldas.</t>
  </si>
  <si>
    <t>Obras de mejoramiento en los sistemas de acueducto urbano y rural ejecutadas.</t>
  </si>
  <si>
    <t>Saneamiento básico y recuperación de fuentes hídricas.</t>
  </si>
  <si>
    <t>Acciones de saneamiento básico para reducir el Número de vertimientos directos a las fuentes hídricas en zona urbana y rural para garantizar la calidad del agua y los recursos naturales.</t>
  </si>
  <si>
    <t>Acciones para aumentar la cobertura del sistema de alcantarillado en zona urbana y rural en el Municipio de Caldas.</t>
  </si>
  <si>
    <t>Transformación para la productividad y el emprendimiento</t>
  </si>
  <si>
    <t>Apoyo al sector comercio.</t>
  </si>
  <si>
    <t>Fortalecimiento a la agencia pública de empleo.</t>
  </si>
  <si>
    <t>Acciones de capacitación y formación laboral realizadas.</t>
  </si>
  <si>
    <t>Acciones institucionales integrales para la orientación laboral.</t>
  </si>
  <si>
    <t>Alianzas estratégicas con la empresa privada y pública para generación de empleo formal.</t>
  </si>
  <si>
    <t>Eventos de empleo realizados.</t>
  </si>
  <si>
    <t>Fortalecimiento empresarial y productivo de Caldas.</t>
  </si>
  <si>
    <t>Acciones de construcción, adecuación, mejoramiento y modernización de la infraestructura física y tecnológica del Municipio para mejorar áreas destinadas para la comercialización de productos agrícolas y pecuarios.</t>
  </si>
  <si>
    <t>Acciones para promover la formulación de incentivos tributarios para grandes empresas, PYMES e iniciativas de emprendimiento que generen valor y promuevan la generación de nuevos puestos de trabajo.</t>
  </si>
  <si>
    <t>Acciones que promuevan el turismo agroambiental para los campesinos que habitan áreas de reserva y zonas de producción agrícola y pecuaria.</t>
  </si>
  <si>
    <t>Estrategias que promuevan alianzas en beneficio del fortalecimiento comercial y generación del empleo digno.</t>
  </si>
  <si>
    <t>Ferias y /o ruedas de negocios realizadas " Compre en Caldas".</t>
  </si>
  <si>
    <t>Apoyo y promoción al turismo.</t>
  </si>
  <si>
    <t>Caldas destino turístico competitivo y sostenible.</t>
  </si>
  <si>
    <t>Alianzas realizadas para la formación y comercialización de servicios turísticos locales.</t>
  </si>
  <si>
    <t>Estrategias de fortalecimiento de las TICS en el sector turístico del Municipio desarrolladas.</t>
  </si>
  <si>
    <t>Instalación de puntos de información turística.</t>
  </si>
  <si>
    <t>Inventario, caracterización, formulación de las rutas ecoturísticos y culturales.</t>
  </si>
  <si>
    <t>Planificación turística territorial.</t>
  </si>
  <si>
    <t>Conformación de escenarios de participación permanente con actores del sector turístico.</t>
  </si>
  <si>
    <t>Diagnostico, actualización e implementación de la política pública de turismo.</t>
  </si>
  <si>
    <t>Formular, estructurar e implementar el plan estrategico de turismo.</t>
  </si>
  <si>
    <t>Emprendimiento e innovación.</t>
  </si>
  <si>
    <t>Caldas por el empleo y el emprendimiento sostenible.</t>
  </si>
  <si>
    <t>Acciones de comunicación y difusión e información en materia de empleo y emprendimiento.</t>
  </si>
  <si>
    <t>Acciones para el fortalecimiento tecnológico a la producción, comercialización y la promoción del empleo para lograr la diversificación y sofisticación de sus bienes y servicios.</t>
  </si>
  <si>
    <t>Acciones para la implementación de estrategia de incubadora de empleo y emprendimiento sostenible mediante alianzas estratégicas con entidades del orden nacional y/o recursos de Cooperación Internacional.</t>
  </si>
  <si>
    <t>Acciones que promuevan la formación permanente para el empleo y el emprendimiento.</t>
  </si>
  <si>
    <t>Acuerdos de responsabilidad social empresarial realizados.</t>
  </si>
  <si>
    <t>Estructuración, formulación e implementación del modelo de emprendimiento sostenible del Municipio de Caldas.</t>
  </si>
  <si>
    <t>Movilidad Sostenible y con Bienestar.</t>
  </si>
  <si>
    <t>Movilidad segura, saludable y sostenible.</t>
  </si>
  <si>
    <t>Acciones de fortalecimiento técnico, operativo, tecnológico e Institucional al proceso de cobro persuasivo y coactivo de la secretaria de tránsito.</t>
  </si>
  <si>
    <t>Acciones de fortalecimiento técnico, tecnológico e institucional a la gestión Administrativa y de trámites de la secretaría de Tránsito.</t>
  </si>
  <si>
    <t>Acciones de modernización tecnológica y/o Mantenimiento de equipos y tecnología para mejorar la capacidad operativa de la secretaria de tránsito.</t>
  </si>
  <si>
    <t>Actualización e implementación del Plan de Seguridad Vial.</t>
  </si>
  <si>
    <t>Campaña educativas y operativas dirigidas a usuarios vulnerables y expuestos: peatones, ciclistas y motociclistas.</t>
  </si>
  <si>
    <t>Cátedra de Seguridad Vial diseñada e implementada.</t>
  </si>
  <si>
    <t>Comités y Consejos de Seguridad Vial realizados.</t>
  </si>
  <si>
    <t>Controles integrales viales realizados.</t>
  </si>
  <si>
    <t>Estrategias de educación vial realizadas.</t>
  </si>
  <si>
    <t>Implementación de los Comités Locales de Seguridad Vial.</t>
  </si>
  <si>
    <t>Transporte Público y zonas de estacionamiento regulado.</t>
  </si>
  <si>
    <t>Acciones de implementación y control de Transporte Público.</t>
  </si>
  <si>
    <t>Acciones de modernización y mejoramiento de las zonas estacionamiento regulado.</t>
  </si>
  <si>
    <t>Sector agropecuario.</t>
  </si>
  <si>
    <t>Competitividad agropecuaria.</t>
  </si>
  <si>
    <t>Acciones para el fortalecimiento de la cadena productiva y comercial del café.</t>
  </si>
  <si>
    <t>Fortalecer las Unidades productivas a través del enfoque empresarial, manejo de registros, análisis de la información, comercialización de productos y enfoque asociativo.</t>
  </si>
  <si>
    <t>Gobernanza del sector agropecuario.</t>
  </si>
  <si>
    <t>Acciones de caracterización y actualización de productores y organizaciones de productores existentes.</t>
  </si>
  <si>
    <t>Diagnostico, actualización e implementación de la política pública de Desarrollo Rural Municipal.</t>
  </si>
  <si>
    <t>Producción sostenible, conservación de los recursos naturales y corredores biológicos.</t>
  </si>
  <si>
    <t>Acciones que permitan desarrollar Unidades productivas agropecuarias con enfoque agroecológico y autosostenible en la zona urbana y rural.</t>
  </si>
  <si>
    <t>Acciones que promuevan la implementación de Buenas Prácticas de Producción, enfoque biosostenible, trasformación agropecuaria y practicas limpias.</t>
  </si>
  <si>
    <t>Transferencia de tecnología para el sector agropecuario.</t>
  </si>
  <si>
    <t>Acciones de participación de pequeños productores y Unidades productivas en cadenas de transformación agropecuaria.</t>
  </si>
  <si>
    <t>Eventos de extensión rural con énfasis en transferencia de tecnologías apropiadas, realizados.</t>
  </si>
  <si>
    <t>Seguridad alimentaria.</t>
  </si>
  <si>
    <t>Gobernanza de la seguridad alimentaria y Nutricional.</t>
  </si>
  <si>
    <t>Acciones de Fortalecimiento físico, técnico, operativo y tecnológico de los programas de seguridad alimentaria y nutricional.</t>
  </si>
  <si>
    <t>Acciones del programa de tamizaje nutricional implementado.</t>
  </si>
  <si>
    <t>Actualizar, formular e implementar la actualización de la Política pública de seguridad alimentaria y nutricional actualizada.</t>
  </si>
  <si>
    <t>Alianzas para el mejoramiento de la seguridad alimentaria y nutricional.</t>
  </si>
  <si>
    <t>Beneficiados con el programa de restaurantes escolares.</t>
  </si>
  <si>
    <t>Campañas Pedagógicas realizadas en seguridad alimentaria y nutricional.</t>
  </si>
  <si>
    <t>Cupos atendidos en el Programa de Alimentación Escolar (PAE).</t>
  </si>
  <si>
    <t>Fortalecimiento de Huertas y eco huertas de familias para el autoconsumo humano tanto en zona urbana como rural.</t>
  </si>
  <si>
    <t>Paquetes alimentarios entregados a madres comunitarias y madres FAMI.</t>
  </si>
  <si>
    <t>Personas atendidas con los restaurantes comunitarios.</t>
  </si>
  <si>
    <t>Valoración</t>
  </si>
  <si>
    <t>PESO LINEA</t>
  </si>
  <si>
    <t>Valoración %</t>
  </si>
  <si>
    <t>Valoración % EJECUCIÓN</t>
  </si>
  <si>
    <t>A</t>
  </si>
  <si>
    <t>B</t>
  </si>
  <si>
    <t>Implementación de acciones para  la formación de mujeres en la participación ciudadana, política, comunitaria y consolidación de paz</t>
  </si>
  <si>
    <t xml:space="preserve">Estrategias para la prevención de la violencia contra las mujeres </t>
  </si>
  <si>
    <t>Implementar rutas de atención de género acompañados del sector Justica, Salud, Educación y Protección para garantizar a las mujeres víctimas de violencia el restablecimiento de sus derechos, la reparación al daño causado y las garantías de no repetición</t>
  </si>
  <si>
    <t xml:space="preserve">Atención y seguimiento de mujeres víctimas de violencias de género </t>
  </si>
  <si>
    <t>Acciones de creación, implementación y sostenimiento del sistema de información municipal para el monitoreo, seguimiento y gestión para producir información con enfoque de género, que conduzca a conocer las realidades de la población femenina de Caldas</t>
  </si>
  <si>
    <t>Formular e implementar el Plan de Igualdad de Oportunidades en el marco de la Política Pública Municipal para la equidad de género, como un instrumento político, técnico y de focalización de inversión para disminuir las inequidades y brechas de género</t>
  </si>
  <si>
    <t xml:space="preserve">Acciones para la implementación de la política pública municipal de equidad de genero para las mujeres urbanas y rurales del Municipio de Caldas Antioquia </t>
  </si>
  <si>
    <t xml:space="preserve">Eventos de reconocimiento y conmemoración para la mujer </t>
  </si>
  <si>
    <t>Estructurar, formular e implementar la Política Pública Municipal de Familias, que reconozca a las familias como sujetos colectivos de derechos, para contribuir a la consolidación de una sociedad justa y equitativa</t>
  </si>
  <si>
    <t>Acciones para fortalecimiento de los lazos familiares  mediante encuentros de pareja, talleres de pautas de crianza humanizada, valores familiares y generación de espacios para compartir en familia</t>
  </si>
  <si>
    <t xml:space="preserve">Acciones de apoyo a Familias beneficiadas con el programa familias en acción </t>
  </si>
  <si>
    <t xml:space="preserve">Acciones de apoyo para formular y ejecutar estrategias para el acompañamiento a familias en la implementación de Unidades productivas y la creación de empresas familiares como reactivación económica y social </t>
  </si>
  <si>
    <t>Mesas de participación de las personas LGBTTTIQA implementadas</t>
  </si>
  <si>
    <t xml:space="preserve">Eventos con la población LGBTTTIQA realizados </t>
  </si>
  <si>
    <t>Campañas de educación en derechos sexuales y reproductivos (planificación familiar, explotación sexual, entre otros) para las mujeres Caldeñas</t>
  </si>
  <si>
    <t xml:space="preserve">Acciones en beneficio de las Madres gestantes y lactantes atendidas a través de alianzas estratégicas </t>
  </si>
  <si>
    <t>Implementar acciones conjuntas de educación sexual y bienestar de niños y niñas, desde las diferentes instancias educativas y programas de la administración municipal</t>
  </si>
  <si>
    <t>Acciones para la caracterización e identificación de la población habitante de calle en el Municipio</t>
  </si>
  <si>
    <t>Acciones de atención Integral de Protección Social de la población habitante de calle en el Municipio</t>
  </si>
  <si>
    <t xml:space="preserve">Acciones de atención integral de adultos mayores inscritos en los diferentes programas de la Administración Municipal </t>
  </si>
  <si>
    <t xml:space="preserve">Seguimiento trimestral a las acciones de implementación de la política pública de adulto mayor </t>
  </si>
  <si>
    <t>Acciones de promoción de la corresponsabilidad de la familia en el desarrollo de la atención integral a las personas mayores o con discapacidad</t>
  </si>
  <si>
    <t>Generar e implementar una ruta de atención intersectorial para el adulto mayor, con discapacidad, sus familias y cuidadores, con el fin de incluirlos dentro de la oferta programática sectorial</t>
  </si>
  <si>
    <t xml:space="preserve">Acciones de atención integral de personas en situación de discapacidad inscritos en los diferentes programas de la Administración Municipal </t>
  </si>
  <si>
    <t xml:space="preserve">Realizar visitas de Inspección Vigilancia y Control IVC al año a cada establecimiento abierto al público. </t>
  </si>
  <si>
    <t xml:space="preserve">Realizar visitas de inspección, vigilancia y control anuales a cada uno de los  acueductos rurales y urbanos del Municipio. </t>
  </si>
  <si>
    <t>Desarrollar estrategias de hábitos de vida saludable a poblaciones vulnerables relacionadas con salud oral y prevención de enfermedades crónicas modalidad virtual y presencial</t>
  </si>
  <si>
    <t>Desarrollar estrategias para promover la lactancia materna y hábitos de alimentación saludable</t>
  </si>
  <si>
    <t xml:space="preserve">Implementar estrategia de promoción de derechos y deberes en salud sexual y reproductiva.  </t>
  </si>
  <si>
    <t xml:space="preserve">Realizar los planes de eventos de mitigación del riesgo en salud pública que se requieran (Sika, Dengue, Chincunguña, Covid-19). </t>
  </si>
  <si>
    <t xml:space="preserve">Promover estrategia de estilos, modos y condiciones saludables en el entorno laboral en sector formal e informal de la economía. </t>
  </si>
  <si>
    <t xml:space="preserve">Realizar campaña de IEC promocionando la vacunación en la población objeto del programa. </t>
  </si>
  <si>
    <t>Verificar el reporte oportuno de las notificaciones en el SIVIGILA de los eventos de interés en salud publica de las UPGD</t>
  </si>
  <si>
    <t>Realizar asesorías y asistencias técnicas a las IPS del municipio en búsqueda activa institucional</t>
  </si>
  <si>
    <t xml:space="preserve">Realizar asesorías y/o asistencias técnicas anuales por cada uno de los proyectos programados a cada institución prestadora de servicios de salud </t>
  </si>
  <si>
    <t>Realizar campaña de entornos  saludables asociados a la prevención de IRA</t>
  </si>
  <si>
    <t>Realizar búsquedas activas comunitarias para eventos de interés de salud pública</t>
  </si>
  <si>
    <t>Realizar seguimiento e intervención a todos los casos de intento de suicidio ocurridos en el municipio</t>
  </si>
  <si>
    <t>Crear una base de datos de casos de consumo de sustancias psicoactivas</t>
  </si>
  <si>
    <t xml:space="preserve">Seguimiento mensual del reporte al SIVIGILA de casos notificados de violencia intrafamiliar en las instituciones de salud y sociales </t>
  </si>
  <si>
    <t>Desarrollar estrategias para fortalecer la gestión administrativa y financiera de la Secretaría de Salud</t>
  </si>
  <si>
    <t xml:space="preserve">Acciones para garantizar el aseguramiento en salud de la población objetivo </t>
  </si>
  <si>
    <t>Desarrollar la estrategia de Salud Más Cerca</t>
  </si>
  <si>
    <t xml:space="preserve">Acciones para la cofinanciar la construcción del Hospital Regional del Sur del Valle de Aburra </t>
  </si>
  <si>
    <t>Diagnóstico institucional de modernización del municipio acorde con las nuevas demandas ciudadanas, el nuevo modelo de gestión, objetivos estratégicos y utilización de las TICS</t>
  </si>
  <si>
    <t xml:space="preserve">Acciones para desarrollar iniciativas de transformación y modernización institucional que fortalezcan las capacidades de gestión administrativa y atención ciudadana </t>
  </si>
  <si>
    <t xml:space="preserve">Personas atendidas en los programas de bienestar laboral </t>
  </si>
  <si>
    <t>Acciones para la Implementación del teletrabajo para los servidores públicos</t>
  </si>
  <si>
    <t>Acciones de Modernización física y tecnológica del archivo municipal</t>
  </si>
  <si>
    <t xml:space="preserve">Acciones para la Actualización del inventario Municipal </t>
  </si>
  <si>
    <t>Acciones para Cofinanciar la modernización tecnológica de la administración municipal y las entidades descentralizadas</t>
  </si>
  <si>
    <t>Actualizar e implementar el plan estratégico de tecnologías de la información PETI</t>
  </si>
  <si>
    <t>Actualizar e implementar el plan estratégico de comunicaciones PEC</t>
  </si>
  <si>
    <t xml:space="preserve">Acciones para la implementación de la estrategia gubernamental de datos abiertos </t>
  </si>
  <si>
    <t xml:space="preserve">Acciones para aumentar y mejorar las herramientas TIC para la interacción con el ciudadano </t>
  </si>
  <si>
    <t xml:space="preserve">Convenios para el fortalecimiento del sector cultural, realizados </t>
  </si>
  <si>
    <t>Acciones para el fortalecimiento de grupos artísticos y culturales</t>
  </si>
  <si>
    <t>Acciones para generar iniciativas emprendedoras en industrias creativas y/o economía naranja</t>
  </si>
  <si>
    <t xml:space="preserve">Acciones formativas para promotores y gestores culturales </t>
  </si>
  <si>
    <t>Implementación de acciones para ciudadanos que participan en procesos de gestión y formación artística y cultural, y en temas sobre industria creativa y/o economía naranja</t>
  </si>
  <si>
    <t>Acciones para la actualización y declaración de bienes culturales y patrimoniales del Municipio de Caldas</t>
  </si>
  <si>
    <t>Modernización y dotación de las diferentes áreas artísticas y culturales de la casa de la cultura del Municipio de Caldas</t>
  </si>
  <si>
    <t>Plataforma tecnológica y sistemas de información integrados a la gestión cultural y artística del Municipio de Caldas.</t>
  </si>
  <si>
    <t>Apoyar técnica, operativa y logísticamente la conformación y operación del consejos Municipal de cultura</t>
  </si>
  <si>
    <t>Eventos tradicionales, típicos  y conmemorativos de orden cultural, comunitario y ambiental ( Juegos recreativos y tradicionales de la calle,  fiestas del aguacero)</t>
  </si>
  <si>
    <t xml:space="preserve">Actualización e implementación del Plan de Seguridad Vial </t>
  </si>
  <si>
    <t xml:space="preserve">Comités y Consejos de Seguridad Vial realizados </t>
  </si>
  <si>
    <t>Implementación de los Comités Locales de Seguridad Vial</t>
  </si>
  <si>
    <t>Acciones de fortalecimiento técnico, tecnológico e institucional a la gestión Administrativa y de trámites de la secretaría de Tránsito</t>
  </si>
  <si>
    <t>Estrategias de educación vial realizadas</t>
  </si>
  <si>
    <t xml:space="preserve">Campaña educativas y operativas dirigidas a usuarios vulnerables y expuestos: peatones, ciclistas y motociclistas </t>
  </si>
  <si>
    <t xml:space="preserve">Cátedra de Seguridad Vial diseñada e implementada </t>
  </si>
  <si>
    <t>Controles integrales viales realizados</t>
  </si>
  <si>
    <t xml:space="preserve">Acciones de modernización tecnológica y/o Mantenimiento de equipos y tecnología para mejorar la capacidad operativa de la secretaria de tránsito </t>
  </si>
  <si>
    <t>Acciones de fortalecimiento técnico, operativo, tecnológico e Institucional al  proceso de cobro persuasivo y coactivo de la secretaria de tránsito</t>
  </si>
  <si>
    <t xml:space="preserve">Acciones de implementación y control de Transporte Público </t>
  </si>
  <si>
    <t xml:space="preserve">Acciones de modernización y mejoramiento de las zonas estacionamiento regulado </t>
  </si>
  <si>
    <t>Acciones para el cumplimiento del indicador de la ley 617 de 2000</t>
  </si>
  <si>
    <t xml:space="preserve">Acciones para el Cumplimiento de los indicadores del índice de sostenibilidad y solvencia </t>
  </si>
  <si>
    <t xml:space="preserve">Acciones para el proceso de saneamiento contable </t>
  </si>
  <si>
    <t xml:space="preserve">Acciones de promoción del gasto público orientado a resultados mediante acciones de planeación, eficiencia, eficacia y transparencia. </t>
  </si>
  <si>
    <t>Gestionar la titulación y legalización de vivienda en zona urbana y rural del Municipio</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</si>
  <si>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</si>
  <si>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 xml:space="preserve">Apoyar la formulación, estructuración y ejecución de estudios y/o planes estratégicos de ordenamiento del territorio y el hábitat mediante esquemas asociativos comunitarios y sociales. </t>
  </si>
  <si>
    <t>Acciones de apoyo técnico, logístico y operativo para el Consejo Territorial de Planeación CTP</t>
  </si>
  <si>
    <t xml:space="preserve">Acciones para generar el desarrollo del suelo de expansión urbana mediante la utilización de los instrumentos de gestión inmobiliaria y del suelo que establece la Ley 388 de 1997 y PBOT </t>
  </si>
  <si>
    <t xml:space="preserve">Acciones para la Actualización, aplicación y Mantenimiento de la base cartográfica y sistema de información geográfica del Municipio de Caldas Antioquia </t>
  </si>
  <si>
    <t>Acciones para Actualizar  la información catastral urbana y rural relacionada con los bienes inmuebles sometidos a permanentes cambios en sus aspectos, físicos, jurídicos, fiscales y económicos.</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</si>
  <si>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</si>
  <si>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</si>
  <si>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Gestionar procesos de reforestación y atención ambiental integral que permita el sostenimiento de áreas de producción de agua, recuperación de zonas degradadas y en estado de deterioro por la acción del hombre o la naturaleza</t>
  </si>
  <si>
    <t xml:space="preserve">Acciones para Estructurar, reglamentar e implementar en las áreas protegidas y/o ecosistemas estratégicos el esquema de pago por servicios ambientales (PSA) y otros incentivos de conservación </t>
  </si>
  <si>
    <t>Acciones de vigilancia, control y Mantenimiento y restauración ecológica en ecosistemas estratégicos y/o áreas protegidas</t>
  </si>
  <si>
    <t>Acciones de importancia ambiental en espacios públicos y equipamientos públicos intervenidos</t>
  </si>
  <si>
    <t>Implementar acciones de educación ambiental en las instituciones del Municipio bajo el marco del Plan de educación Municipal,  y las políticas publicas vigentes en el territorio.</t>
  </si>
  <si>
    <t>Acciones para fortalecer la articulación institucional con las mesas ambientales y los colectivos ambientales en el Municipio de Caldas mediante actividades de orden ambiental</t>
  </si>
  <si>
    <t>Desarrollar campañas educativas para el cambio y la variabilidad climática que promuevan proyectos de ciencia, tecnología e innovación referentes a la acción del cambio climático</t>
  </si>
  <si>
    <t>Acciones para aumentar la cobertura del servicio de aseo en zona urbana y rural del Municipio de Caldas</t>
  </si>
  <si>
    <t>Acciones de apoyo técnico, logístico y operativo a Grupos organizados y legalmente constituidos con sistemas de aprovechamiento de residuos sólidos en operación</t>
  </si>
  <si>
    <t>Acciones para incrementar el porcentaje de residuos sólidos reciclados</t>
  </si>
  <si>
    <t>Actualización e implementación del  PGIRS Municipal</t>
  </si>
  <si>
    <t>Acciones tendientes a la consolidación, promoción y difusión de la Estrategia Nacional de Economía Circular en el Municipio de Caldas</t>
  </si>
  <si>
    <t>Acciones de alineamiento entre el Plan de Desarrollo Municipal y el sistema de gestión de calidad, bajo un enfoque de gestión por procesos, que involucre la transformación digital como un eje fundamental de
eficiencia y productividad</t>
  </si>
  <si>
    <t>Actualización y fortalecimiento los procesos y procedimiento de la entidad mediante la adecuada implementación del sistema de gestión de calidad en armonía con las políticas del MIPG</t>
  </si>
  <si>
    <t xml:space="preserve">Acciones de apoyo a las entidades descentralizadas del Municipio de Caldas en la formulación e implementación en los modelos integrados de planeación y gestión. </t>
  </si>
  <si>
    <t>Acciones para el fortalecimiento de atención a las auditorías internas y externas de la entidad</t>
  </si>
  <si>
    <t>Acciones de fortalecimiento a la gestión jurídica y contractual de la entidad</t>
  </si>
  <si>
    <t>Acciones que propendan al mejoramiento de la operatividad de la oficina de control interno, en los términos del artículo 8 de la Ley 1474 de 2011</t>
  </si>
  <si>
    <t>Acciones para mejorar el índice de desempeño institucional de la administración municipal  durante el cuatrienio</t>
  </si>
  <si>
    <t>Apoyar técnica, operativa e institucionalmente encuentros de articulación y comunicación con organizaciones sociales y/o  juntas de acción comunal, e instancias de participación</t>
  </si>
  <si>
    <t xml:space="preserve">Apoyar los convites y acciones comunitarias y sociales que mejoren la calidad de vida de los ciudadanos </t>
  </si>
  <si>
    <t xml:space="preserve">Jornadas de descentralización administrativa con oferta de servicios de la administración municipal </t>
  </si>
  <si>
    <t xml:space="preserve">Acciones de caracterización  y actualización de productores y organizaciones de productores existentes </t>
  </si>
  <si>
    <t>Diagnostico, actualización e implementación de la política pública de Desarrollo Rural Municipal</t>
  </si>
  <si>
    <t>Acciones de participación de pequeños productores y Unidades productivas en cadenas de transformación agropecuaria</t>
  </si>
  <si>
    <t>Eventos de extensión rural con énfasis en transferencia de tecnologías apropiadas, realizados</t>
  </si>
  <si>
    <t>Acciones que promuevan la implementación de Buenas Prácticas de Producción, enfoque biosostenible, trasformación agropecuaria y practicas limpias</t>
  </si>
  <si>
    <t xml:space="preserve">Acciones que permitan desarrollar Unidades productivas agropecuarias con enfoque agroecológico y autosostenible en la zona urbana y rural </t>
  </si>
  <si>
    <t xml:space="preserve">Acciones de esterilización de Caninos y felinos del Municipio de Caldas </t>
  </si>
  <si>
    <t>Acciones para el fortalecimiento técnico, operativo e institucional del Albergue de animales municipal</t>
  </si>
  <si>
    <t>Realizar Campañas para la adopción, tenencia responsable de mascotas, protección al animal, bienestar al animal y seguridad animal</t>
  </si>
  <si>
    <t>Acciones de estimación y caracterización de la población Canina y Felina del Municipio</t>
  </si>
  <si>
    <t>Instalación de microchips en caninos y felinos del municipios de Caldas</t>
  </si>
  <si>
    <t>Acciones para la prevención y protección de fauna y flora en el Municipio de Caldas</t>
  </si>
  <si>
    <t xml:space="preserve">Acciones para apoyar organizaciones y grupos organizados defensores de animales </t>
  </si>
  <si>
    <t xml:space="preserve">Estrategias coordinadas para el fortalecimiento del programa de sustitución de vehículos de tracción animal por otro medio de carga y bienestar del caballo de alquiler </t>
  </si>
  <si>
    <t>Acciones orientadas a fortalecer los programas  de asistencia y atención a los diferentes grupos que garantizan el enfoque de derechos para la atención diferencial de grupos étnicos</t>
  </si>
  <si>
    <t>Estructuración, formulación e implementación de la política pública y el plan estratégico de libertad de culto y conciencia formulada y aprobada</t>
  </si>
  <si>
    <t>Acciones con las diferentes comunidades religiosas y cultos en materia de atención social, humanitaria y económica para la atención de la población mas vulnerable</t>
  </si>
  <si>
    <t xml:space="preserve">Acciones para la conformación e implementación del Comité Técnico Intersectorial de Libertad de Creencias en el Municipio de Caldas </t>
  </si>
  <si>
    <t xml:space="preserve">Fortalecimiento de Huertas y eco huertas de familias para el autoconsumo humano tanto en zona urbana como rural </t>
  </si>
  <si>
    <t>Campañas Pedagógicas realizadas en seguridad alimentaria y nutricional</t>
  </si>
  <si>
    <t>Actualizar, formular e implementar la actualización de la Política pública de seguridad alimentaria y nutricional actualizada</t>
  </si>
  <si>
    <t xml:space="preserve">Cupos atendidos en el Programa de Alimentación Escolar (PAE) </t>
  </si>
  <si>
    <t>Personas atendidas con los restaurantes comunitarios</t>
  </si>
  <si>
    <t xml:space="preserve">Alianzas para el mejoramiento de la seguridad alimentaria y nutricional </t>
  </si>
  <si>
    <t>Acciones del programa de tamizaje nutricional implementado</t>
  </si>
  <si>
    <t>Paquetes alimentarios entregados a madres comunitarias y madres FAMI</t>
  </si>
  <si>
    <t xml:space="preserve">Acciones de Fortalecimiento físico, técnico, operativo y tecnológico de los programas de seguridad alimentaria y nutricional </t>
  </si>
  <si>
    <t xml:space="preserve">Formular, estructurar e implementar el plan estrategico de turismo </t>
  </si>
  <si>
    <t xml:space="preserve">Conformación de escenarios de participación permanente con actores del sector turístico </t>
  </si>
  <si>
    <t xml:space="preserve">Diagnostico, actualización e implementación  de la política pública de turismo </t>
  </si>
  <si>
    <t>Inventario, caracterización, formulación de las rutas ecoturísticos y culturales</t>
  </si>
  <si>
    <t>Instalación de puntos de información turística</t>
  </si>
  <si>
    <t>Estrategias de fortalecimiento de las TICS en el sector turístico del Municipio desarrolladas</t>
  </si>
  <si>
    <t xml:space="preserve">Alianzas estratégicas con la empresa privada y pública para generación de empleo formal </t>
  </si>
  <si>
    <t>Acciones de capacitación y formación laboral realizadas</t>
  </si>
  <si>
    <t xml:space="preserve">Acciones institucionales integrales para la orientación laboral </t>
  </si>
  <si>
    <t>Eventos de empleo realizados</t>
  </si>
  <si>
    <t>Estructuración, formulación e implementación del modelo de emprendimiento sostenible del Municipio de Caldas</t>
  </si>
  <si>
    <t>Acciones que promuevan la formación permanente para el empleo y el emprendimiento</t>
  </si>
  <si>
    <t>Acciones para la implementación de estrategia de incubadora de empleo y emprendimiento sostenible mediante alianzas estratégicas con entidades del orden nacional y/o recursos de Cooperación Internacional</t>
  </si>
  <si>
    <t>Acciones para el fortalecimiento tecnológico a la producción, comercialización  y la promoción del empleo para lograr la diversificación y sofisticación de sus bienes y servicios</t>
  </si>
  <si>
    <t xml:space="preserve">Acuerdos de responsabilidad social empresarial realizados </t>
  </si>
  <si>
    <t xml:space="preserve">Acciones  de comunicación y difusión e información en materia de empleo y emprendimiento </t>
  </si>
  <si>
    <t>Ferias y /o ruedas de negocios realizadas  " Compre en Caldas"</t>
  </si>
  <si>
    <t xml:space="preserve">Acciones para promover la formulación de incentivos tributarios para grandes empresas, PYMES e iniciativas de emprendimiento que generen valor y promuevan la generación de nuevos puestos de trabajo. </t>
  </si>
  <si>
    <t xml:space="preserve">Estrategias que promuevan alianzas en beneficio del fortalecimiento comercial y generación del empleo digno </t>
  </si>
  <si>
    <t>Estructuración, formulación e implementación del Plan estratégico de desarrollo juvenil 2015-2025</t>
  </si>
  <si>
    <t>Acciones para la Estructuración, conformación  y acompañamiento integral del consejo municipal de Juventud - CMJ</t>
  </si>
  <si>
    <t>Eventos realizados para los jóvenes del Municipio</t>
  </si>
  <si>
    <t>Acciones para la creación del Campus Juvenil para la identificación y reconocimiento de liderazgos positivos, formación en participación, liderazgo, resolución de conflictos, emprendimiento e inclusión laboral y productiva a los jóvenes</t>
  </si>
  <si>
    <t xml:space="preserve">Gestionar alianzas públicas y privadas para servicios complementarios a población estudiantil </t>
  </si>
  <si>
    <t>Acciones de Construcción y ampliación de la infraestructura física educativa del Municipio de Caldas</t>
  </si>
  <si>
    <t>Acciones de Mantenimiento, mejoramiento y modernización a la infraestructura educativa del Municipio de Caldas</t>
  </si>
  <si>
    <t xml:space="preserve">Acciones para la Construcción de la infraestructura deportiva y de recreación del Municipio de Caldas </t>
  </si>
  <si>
    <t>Intervenciones de preservación de los bienes de interés patrimonial, muebles e inmuebles públicos, realizadas</t>
  </si>
  <si>
    <t xml:space="preserve">Acciones para el mejoramiento y modernización física y tecnológica de la infraestructura Cultural del Municipio </t>
  </si>
  <si>
    <t>Gestionar ante organismos nacionales, departamentales e internacionales la financiación de programas de construcción de vivienda saludable para la población</t>
  </si>
  <si>
    <t xml:space="preserve">Acciones para mejorar las condiciones físicas y sociales de vivienda, entornos y asentamientos precarios a través de la implementación de políticas para el mejoramiento de barrios </t>
  </si>
  <si>
    <t xml:space="preserve">Implementación de energías alternativas, energías renovables  y/o energías limpias en los proyectos de infraestructura que adelante el Municipio de Caldas. </t>
  </si>
  <si>
    <t>Acciones para Cofinanciar y construir obras de estabilización, control y mitigación del riesgo en zonas vulnerables y zonas consideradas de alto riesgo mitigable y no mitigable en el Municipio de Caldas</t>
  </si>
  <si>
    <t>Acciones para Cofinanciar y construir obras hidráulicas y de contención en las fuentes hídricas donde se puedan realizar acciones de mitigación de riesgo para mejorar la calidad de vida de los ciudadanos</t>
  </si>
  <si>
    <t>Acciones para aumentar la cobertura en zona urbana y rural del sistema de acueducto en el Municipio de Caldas</t>
  </si>
  <si>
    <t>Obras de mejoramiento en los sistemas de acueducto urbano y rural ejecutadas</t>
  </si>
  <si>
    <t>Acciones para el mejoramiento del Índice de Riesgo de la Calidad del Agua para Consumo Humano (IRCA) en zona urbana del Municipio de Caldas</t>
  </si>
  <si>
    <t xml:space="preserve">Acciones de apoyo a la ejecución de la etapa 10 del plan maestro de acueducto y alcantarillado en zona urbana </t>
  </si>
  <si>
    <t>Implementar acciones y políticas institucionales enfocadas al ahorro del agua en el Municipio de Caldas</t>
  </si>
  <si>
    <t>Acciones para aumentar la cobertura del sistema de alcantarillado en zona urbana y rural en el Municipio de Caldas</t>
  </si>
  <si>
    <t>Acciones para el fortalecimiento, Mantenimiento y modernización del sistema de alumbrado público en zona urbana y rural del Municipio de Caldas</t>
  </si>
  <si>
    <t>Proyectos en materia de movilidad sostenible, para la optimización del transporte en el Municipio de Caldas, de manera integrada con los sistemas masivos de transporte del valle de aburra</t>
  </si>
  <si>
    <t>Acciones para construir, mejorar y modernizar circuitos y corredores turísticos urbanos y rurales</t>
  </si>
  <si>
    <t>Infraestructura en la malla vial urbana, rural y caminos veredales, construidos, rehabilitados y/o mantenidos</t>
  </si>
  <si>
    <t>Proyectos aprobados con entidades del orden departamental, regional o nacional para el mejoramiento de la malla vial urbana, rural y caminos veredales del Municipio de Caldas</t>
  </si>
  <si>
    <t xml:space="preserve">Acciones de señalización vial, seguridad vial y equiamiento urbano en Vías urbanas, rurales y caminos veredales </t>
  </si>
  <si>
    <t>Cruces viales urbanos construidos y mejorados de manera integral</t>
  </si>
  <si>
    <t xml:space="preserve">Puntos críticos atendidos en la red vial rural, urbana y caminos veredales </t>
  </si>
  <si>
    <t xml:space="preserve">Acciones para ampliar, mejorar y modernizar la infraestructura física y tecnológica del albergue Municipal </t>
  </si>
  <si>
    <t xml:space="preserve">Acciones para la Renovación física y tecnológica del CCTV urbano y rural </t>
  </si>
  <si>
    <t>Acciones para Prevenir y atender las situaciones de violencia intrafamiliar contra niñas, niños y adolescentes, para evitar su vulneración y romper con ciclos de violencia en edades adultas</t>
  </si>
  <si>
    <t xml:space="preserve">Acciones encaminadas a erradicar el trabajo infantil </t>
  </si>
  <si>
    <t xml:space="preserve">Estructurar y crear la Ruta Integral de Atenciones de niñas, niños y adolescentes en condiciones de vulnerabilidad </t>
  </si>
  <si>
    <t xml:space="preserve">Estructuración y ejecución del plan de acción de la política pública de niñez adoptada mediante Acuerdo Municipal Nro. 007 de 2019 </t>
  </si>
  <si>
    <t>Acciones para el fortalecimiento de la mesa de infancia, adolescencia y familia en el Municipio de Caldas</t>
  </si>
  <si>
    <t>Acciones para el fortalecimiento a la comisaria de familia  con tecnología, personal idóneo, mejor capacidad instalada y talento humano</t>
  </si>
  <si>
    <t>Acciones técnicas, operativas y logísticas para apoyar el Comité de Justicia Transicional</t>
  </si>
  <si>
    <t xml:space="preserve">Acciones de apoyo técnico, logístico, tecnológico y operativo a la mesa Municipal  de víctimas dentro de su función de formular propuestas, planes, programas y proyectos para la materialización de los derechos de la población victima </t>
  </si>
  <si>
    <t>Realizar campañas educativas a la comunidad para la reducción del riesgo y conocimiento de los factores exógenos que los generan</t>
  </si>
  <si>
    <t xml:space="preserve">Acciones para fortalecer técnica, operativa y financieramente al CMGRD y a la Unidad de gestión del riesgo Municipal </t>
  </si>
  <si>
    <t xml:space="preserve">Fortalecimiento a los cuerpos de socorro del Municipio de Caldas </t>
  </si>
  <si>
    <t xml:space="preserve">Estrategias pedagógicas realizadas, que permitan disminuir el uso de la pólvora en beneficio del bienestar animal </t>
  </si>
  <si>
    <t xml:space="preserve">Consejos de Seguridad municipales descentralizados. </t>
  </si>
  <si>
    <t>Acciones de apoyo a los organismos de seguridad y justifica para el cumplimiento de su objeto misional</t>
  </si>
  <si>
    <t>Acciones para garantizar entornos escolares seguros y libres de la amenaza de expendio y consumo de drogas</t>
  </si>
  <si>
    <t xml:space="preserve">Acciones de prevención de niños, niñas, adolescentes y jóvenes en explotación comercial e instrumentalización sexual </t>
  </si>
  <si>
    <t xml:space="preserve">Acciones integrales para la reducción del homicidio en el Municipio </t>
  </si>
  <si>
    <t xml:space="preserve">Acciones de control territorial conjuntas, por cuadrantes como estrategia de prevención del delito </t>
  </si>
  <si>
    <t>Acciones de fortalecimiento a la gestión de las inspecciones de policia y la comisaría de familia del municipio de Caldas</t>
  </si>
  <si>
    <t xml:space="preserve">Acompañamiento a procesos electorales en el Municipio </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</si>
  <si>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</si>
  <si>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 zonas rurales del Municipio</t>
  </si>
  <si>
    <t>Acciones para mitigar y contener el hacinamiento carcelario y la atención de sindicados del municipio de Caldas</t>
  </si>
  <si>
    <t xml:space="preserve">Estrategias implementadas para la prevención y contención de las economias ilegales </t>
  </si>
  <si>
    <t>Proyectos y programas de formación y formalización ciudadana en sustituir las economías ilícitas por lícitas y a destruir las finanzas de las organizaciones criminales</t>
  </si>
  <si>
    <t xml:space="preserve">Acciones acompañadas en el marco del plan de prevención y control de las actividades ilícitas que afectan las rentas del Municipio </t>
  </si>
  <si>
    <t>Acompañar técnica, operativa y logísticamente a los operadores de justicia con ocasión de las acciones adelantadas para el control de las actividades que afectan las rentas de la entidad territorial</t>
  </si>
  <si>
    <t xml:space="preserve">Campañas formativas y comunicacionales para la prevención, control y sanción del delito </t>
  </si>
  <si>
    <t>Estrategias comunicacionales y pedagógicas para la difusión reconocimiento, protección, defensa y garantía de los Derechos Humanos diseñadas e implementadas (DDHH)</t>
  </si>
  <si>
    <t>Acciones para la prevención y atención de vulneraciones de Derechos Humanos</t>
  </si>
  <si>
    <t>Estructurar, formular e implementar el plan municipal de Derechos Humanos</t>
  </si>
  <si>
    <t xml:space="preserve">Apoyar acciones interinstitucionales para la atención integral a la población migrante en el Municipio </t>
  </si>
  <si>
    <t xml:space="preserve">Acciones institucionales para el fortalecimiento de los métodos alternativos de solución de conflictos </t>
  </si>
  <si>
    <t>Acciones para la formulación, implementación y puesta en marcha del centro de conciliación público en el Municipio</t>
  </si>
  <si>
    <t xml:space="preserve">Acciones institucionales y comunitarias para la construcción de paz, reconciliación y convivencia </t>
  </si>
  <si>
    <t>Acciones de Articulación de espacios académicos, culturales y comunitarios  de discusión para la implementación de los puntos del acuerdo de paz en el Municipio</t>
  </si>
  <si>
    <t xml:space="preserve">Acciones para la atención de Niños y niñas entre los 0 y 5 años, integralmente. </t>
  </si>
  <si>
    <t>Acciones para la implementación del plan de lectura, escritura, oralidad y fortalecimiento a la extensión cultural de la biblioteca pública</t>
  </si>
  <si>
    <t xml:space="preserve">Estudiantes beneficiados con jornada complementaria  </t>
  </si>
  <si>
    <t>Ajuste e implementación del Plan educativo Municipal PEM</t>
  </si>
  <si>
    <t>Acciones de mejoramiento de la calidad educativa a través de semilleros, preuniversitarios y preparación de Pruebas SABER</t>
  </si>
  <si>
    <t>Entrega de estímulos para estudiantes destacados en el grado 11</t>
  </si>
  <si>
    <t>Institucionalizar las Olimpiadas Académicas</t>
  </si>
  <si>
    <t>Actualización, adopción e implementación de los Manuales de convivencia en las instituciones educativas públicas</t>
  </si>
  <si>
    <t>Estudiantes que egresan con doble titulación en alianza con el SENA</t>
  </si>
  <si>
    <t>Alianzas estratégicas para ofertar técnicas en bilingüismo, logística, turismo, emprendimiento, economía naranja, innovación y  TICS bajo el marco de la cuarta revolución industrial, con entidades del orden nacional y/o recursos de Cooperación Internacional</t>
  </si>
  <si>
    <t>Acciones para el fortalecimiento de la educación rural en el municipio de Caldas</t>
  </si>
  <si>
    <t>Estudiantes de la ruralidad beneficiados con formación técnica y tecnologíca</t>
  </si>
  <si>
    <t>Acciones de apoyo Matricula oficial en edad escolar y adultos</t>
  </si>
  <si>
    <t>Estudiantes beneficiados con transporte escolar</t>
  </si>
  <si>
    <t>Acciones para la dotación de instituciones, sedes, centros educativos rurales con material didáctico y TICS.</t>
  </si>
  <si>
    <t>Acciones para el mejoramiento y ampliación a la cobertura municipal en los servicios de bienestar y convivencia estudiantil</t>
  </si>
  <si>
    <t>Acciones parafortalecer  la ampliación de la cobertura educativa  municipal y la atención a la población adulta (sabatino y/o nocturno y/o digital)</t>
  </si>
  <si>
    <t>Acciones de Apoyo pedagógico al trabajo curricular de las instituciones y centros educativos</t>
  </si>
  <si>
    <t xml:space="preserve">Acciones de apoyo a docentes y directivos docentes en procesos de desarrollo y salud mental, y acciones de estimulo y reconocimiento a la labor docente </t>
  </si>
  <si>
    <t>Acciones para beneficio de estudiantes con becas en programas de educación superior</t>
  </si>
  <si>
    <t>Acciones de apoyo con kits escolares a estudiantes de primaria, básica y media.</t>
  </si>
  <si>
    <t>Acciones de apoyo para los embajadores deportistas y para-deportistas que representan a Caldas en diferentes disciplinas deportivas apoyados</t>
  </si>
  <si>
    <t>Acciones para el fomento deportivo mediante torneos deportivos municipales, Departamentales y/o  Nacionales realizados</t>
  </si>
  <si>
    <t>Acciones de formación,  iniciación y rotación deportiva Implementados en la zona urbana y rural</t>
  </si>
  <si>
    <t>Acciones de formación, capacitación y formación dirigidas a monitores, técnicos, dirigentes y líderes deportivos  realizadas</t>
  </si>
  <si>
    <t>Fortalecimiento operativo y tecnológico en el sector deportivo</t>
  </si>
  <si>
    <t>Acciones para la ejecución del Programa Por su salud muévase pues</t>
  </si>
  <si>
    <t>Acciones de Dotación e implementación para entornos saludables realizadas</t>
  </si>
  <si>
    <t>Eventos de actividad física y recreativas realizados</t>
  </si>
  <si>
    <t>Acciones para el fortalecimiento y mejoramiento del centro de acondicionamiento físico</t>
  </si>
  <si>
    <t>Eventos deportivos comunitarios realizados</t>
  </si>
  <si>
    <t>Acciones para el apoyo a Docentes que participan en los juegos del magisterio</t>
  </si>
  <si>
    <t xml:space="preserve">Actualización, estructuración e implementación del plan decenal de Deporte </t>
  </si>
  <si>
    <t>PI</t>
  </si>
  <si>
    <t xml:space="preserve">CONSOLIDADO </t>
  </si>
  <si>
    <t>Acciones de apoyo con kits escolares a estudiantes de primaria, media y básica</t>
  </si>
  <si>
    <t>Acciones de Construcción, adecuación y mejoramiento de la infraestructura física de la administración Municipal y dotación de mobiliario para el adecuado funcionamiento de la Administración municipal</t>
  </si>
  <si>
    <t>Acciones de Construcción, adecuación y mejoramiento de la infraestructura física de la administración Municipal y dotación de mobiliario para el adecuado funcionamiento de la Administración Municipal</t>
  </si>
  <si>
    <t>Acciones de Fortalecimiento al Banco de Programas y Proyectos de la Administración Municipal como estrategia para cofinanciar el Plan de Desarrollo ante las diferentes entidades de orden metropolitano, departamental, nacional e internacional</t>
  </si>
  <si>
    <t>Acciones de Mantenimiento, fortalecimiento y modernización de los escenarios deportivos en el Municipio de Caldas</t>
  </si>
  <si>
    <t xml:space="preserve">Acciones de modernización  y remodelación física y tecnológica de la biblioteca Municipal </t>
  </si>
  <si>
    <t xml:space="preserve">Acciones para cofinanciar acciones de mejoramiento de espacio público en barrios y veredas mediante acciones de intervención social y comunitaria </t>
  </si>
  <si>
    <t>Acciones para Cofinanciar la construcción y dotación del centro integrado de mando unificado para el Municipio de Caldas</t>
  </si>
  <si>
    <t>Acciones para Cofinanciar y construir obras de estabilización, control y mitigación del riesgo en zonas vulnerables y zonas consideradas de alto riesgo mitigable y no mitigable en el municipio de Caldas</t>
  </si>
  <si>
    <t xml:space="preserve">Acciones para ejecutar proyectos de renovación, modernización e incremento del área de espacio público en el Municipio de Caldas </t>
  </si>
  <si>
    <t>Acciones para favorecer las diferentes modalidades educativas para la población adulta (sabatino y/o nocturno y/o digital)</t>
  </si>
  <si>
    <t xml:space="preserve">Acciones para la adquisición y protección de áreas en ecosistemas estratégicos </t>
  </si>
  <si>
    <t xml:space="preserve">Acciones para la cofinanciar la construcción del hospital regional del sur del Valle de Aburra </t>
  </si>
  <si>
    <t>Acciones para la realización de los Juegos Deportivos Escolares e Intercolegiados</t>
  </si>
  <si>
    <t xml:space="preserve">Actualización del estatuto tributario Municipal </t>
  </si>
  <si>
    <t>Actualización y fortalecimiento los procesos y procedimiento de la entidad mediante la adecuada implementación del sistema de calidad ISO en armonía con las políticas del MIPG</t>
  </si>
  <si>
    <t xml:space="preserve">Apoyar la convites y acciones comunitarias y sociales que mejoren la calidad de vida de los ciudadanos </t>
  </si>
  <si>
    <t>Beneficiados con el programa de restaurantes escolares</t>
  </si>
  <si>
    <t xml:space="preserve">Capacitación a docentes en estrategias de gestión de aula para la construcción de paz territorial </t>
  </si>
  <si>
    <t>Desarrollar la estrategia de salud más cerca</t>
  </si>
  <si>
    <t>Ejecutar acciones de  alinderamiento, vigilancia y control de áreas para la protección de fuentes abastecedoras de acueducto</t>
  </si>
  <si>
    <t>Equipamientos urbanos, comunitarios y turísticos construidos y mejorados</t>
  </si>
  <si>
    <t xml:space="preserve">Establecimientos educativos que reciben asesoría y asistencia técnica para la implementación del gobierno escolar  </t>
  </si>
  <si>
    <t>Estructuración e implementación del Sistema de Seguimiento al Desarrollo Integral de la Primera Infancia (SSDIPI)</t>
  </si>
  <si>
    <t xml:space="preserve">Estructuración, formulación e implementación del Plan estratégico de desarrollo juvenil </t>
  </si>
  <si>
    <t xml:space="preserve">Estudiantes beneficiados de la Universidad en el campo con la alianza ERA </t>
  </si>
  <si>
    <t>Gestionar ante organismos nacionales, departamentales e internacionales la financiación de programas de mejoramiento de vivienda saludable para la población</t>
  </si>
  <si>
    <t xml:space="preserve">Identificar los riesgos de violencia basada en género y adopción de acciones para la garantía del ejercicio de la defensa de los derechos humanos a nivel territorial. </t>
  </si>
  <si>
    <t>Implementación de proyectos productivos sostenibles en las áreas protegidas y/o ecosistemas estratégicos</t>
  </si>
  <si>
    <t xml:space="preserve">Instituciones educativas  oficiales beneficiadas con la alianza ERA </t>
  </si>
  <si>
    <t xml:space="preserve">Maestros formados en pedagogías activas con la alianza ERA </t>
  </si>
  <si>
    <t xml:space="preserve">Realizar visitas de IVC al año a cada establecimiento abierto al público. </t>
  </si>
  <si>
    <t xml:space="preserve">Realizar visitas de vigilancia y control anuales a cada uno de los  acueductos rurales y urbanos del Municipio. </t>
  </si>
  <si>
    <t>Construcción y mantenimiento de la Infraestructura deportiva del Municipio Caldas</t>
  </si>
  <si>
    <t>Acciones de alineamiento entre el Plan de Desarrollo Municipal y el sistema de calidad ISO, bajo un enfoque de gestión por procesos, que involucre la transformación digital como un eje fundamental de eficiencia y productividad</t>
  </si>
  <si>
    <t>CÓDIGO</t>
  </si>
  <si>
    <t>PRODUCTO</t>
  </si>
  <si>
    <t>Estrategias para la prevención de la violencia contra las mujeres</t>
  </si>
  <si>
    <t>Atención y seguimiento de mujeres víctimas de violencias de género</t>
  </si>
  <si>
    <t>Acciones para la implementación de la política pública municipal de equidad de género para las mujeres urbanas y rurales del Municipio de Caldas Antioquia.</t>
  </si>
  <si>
    <t>Eventos de reconocimiento y conmemoración para la mujer</t>
  </si>
  <si>
    <t>Acciones para la atención Niños y niñas entre los 0 y 5 años integralmente.</t>
  </si>
  <si>
    <t>Acciones para la estructuración, conformación y acompañamiento integral del Consejo Municipal de Juventud – CMJ.</t>
  </si>
  <si>
    <t>Acciones para la creación del Campus Juvenil para la identificación y reconocimiento de liderazgos positivos, formación en participación, resolución de conflictos, emprendimiento e inclusión laboral y productiva a los jóvenes.</t>
  </si>
  <si>
    <t>Acciones para el fortalecimiento a la Comisaria de Familia con tecnología, personal idóneo, mejor capacidad instalada y talento humano.</t>
  </si>
  <si>
    <t>Acciones para el fortalecimiento de los lazos familiares mediante encuentros de pareja, talleres de pautas de crianza humanizada, valores familiares y generación de espacios para compartir en familia.</t>
  </si>
  <si>
    <t>Acciones de   apoyo   Familias beneficiadas con el programa Familias en Acción.</t>
  </si>
  <si>
    <t>Acciones de apoyo para formular y ejecutar estrategias para el acompañamiento a familias en la implementación de unidades productivas y la creación de empresas familiares como reactivación económica y social.</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</si>
  <si>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</si>
  <si>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Acciones de apoyo técnico, logístico, tecnológico y operativo a la mesa Municipal de víctimas dentro de su función de formular propuestas, planes, programas y proyectos para la materialización de los derechos de la población víctima.</t>
  </si>
  <si>
    <t>Generar e implementar una ruta de atención intersectorial para el   adulto mayor, con discapacidad, sus familias y cuidadores, con el fin de incluirlos dentro de la oferta programática sectorial.</t>
  </si>
  <si>
    <t>Formulación e Implementación del plan estratégico de la política pública de discapacidad mediante acuerdo Municipal 013 del 2019.</t>
  </si>
  <si>
    <t>Estrategia de acompañamiento al Tránsito armónico (trayectorias educativas),</t>
  </si>
  <si>
    <t>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t>
  </si>
  <si>
    <t>Instituciones Educativas oficiales beneficiadas con la alianza ERA.</t>
  </si>
  <si>
    <t>Acciones para la dotación de instituciones educativas, sedes, centros educativos rurales con material didáctico, y TICS.</t>
  </si>
  <si>
    <t>Acciones de apoyo pedagógico al trabajo curricular de las instituciones y centros educativos.</t>
  </si>
  <si>
    <t>Acciones de apoyo a docentes y directivos docentes en procesos de desarrollo y salud mental, y acciones de estímulo y reconocimiento a la labor docente.</t>
  </si>
  <si>
    <t>Acciones para fortalecer, ampliar y apoyar la permanencia educativa mediante la intervención de la Unidad de Atención Integral y pedagógica (U.A.I.P)</t>
  </si>
  <si>
    <t>Realizar campaña   de   IEC promocionando la vacunación en   la   población objeto del programa.</t>
  </si>
  <si>
    <t>Verificar el reporte oportuno de las notificaciones en el SIVIGILA de los eventos de interés en salud pública de las UPGD.</t>
  </si>
  <si>
    <t>Instituciones de salud y sociales con reporte de casos de consumo de sustancias psicoactivas.</t>
  </si>
  <si>
    <t>Acciones para Garantizar el aseguramiento en salud de la población objetivo.</t>
  </si>
  <si>
    <t>Realizar asesorías y/o asistencias técnicas anuales, por cada uno de los proyectos programados, a cada institución prestadora de servicios de salud.</t>
  </si>
  <si>
    <t>Desarrollar la estrategia de salud Más Cerca.</t>
  </si>
  <si>
    <t>Acciones para la cofinanciar la construcción del Hospital Regional del Sur del Valle de Aburra.</t>
  </si>
  <si>
    <t>Acciones de apoyo para los embajadores deportistas y para deportistas que representan a Caldas en diferentes disciplinas deportivas apoyados.</t>
  </si>
  <si>
    <t>Acciones de formación, capacitación y   formación dirigidas a monitores, técnicos, dirigentes y líderes deportivos realizadas.</t>
  </si>
  <si>
    <t>Acciones para la ejecución del programa Por su salud muévase pues.</t>
  </si>
  <si>
    <t>Eventos de   actividad   física   y recreativa realizados.</t>
  </si>
  <si>
    <t>Actualización, estructuración   e implementación del plan decenal de Deporte</t>
  </si>
  <si>
    <t>Construcción de la infraestructura deportiva y de recreación del Municipio de Caldas.</t>
  </si>
  <si>
    <t>Acciones para el fortalecimiento de artistas, grupos artísticos y culturales.</t>
  </si>
  <si>
    <t>Apoyar técnica, operativa y logísticamente la conformación y operación del Consejo Municipal de cultura.</t>
  </si>
  <si>
    <t>Eventos tradicionales, típicos y conmemorativos de orden cultural, comunitario y ambiental (Fiestas del aguacero, Calcanta, fiestas y juegos tradicionales de la calle, puente de reyes, concurso de poesía Ciro Mendía).</t>
  </si>
  <si>
    <t>Diagnóstico, actualización e implementación de la política pública de Desarrollo Rural Municipal.</t>
  </si>
  <si>
    <t>Fortalecer las unidades productivas a través del enfoque empresarial, manejo de registros, análisis de la información, comercialización de productos y enfoque asociativo.</t>
  </si>
  <si>
    <t>Acciones de participación de pequeños productores y unidades productivas en cadenas de transformación agropecuaria</t>
  </si>
  <si>
    <t>Acciones que promuevan la implementación de Buenas Prácticas de Producción, enfoque biosostenible, transformación agropecuaria y practicas limpias.</t>
  </si>
  <si>
    <t>Acciones que permitan desarrollar unidades productivas agropecuarias con enfoque agroecológico y autosostenible en la zona urbana y rural.</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</si>
  <si>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</si>
  <si>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</si>
  <si>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Ferias y /o ruedas de negocios realizadas “Compre en Caldas".</t>
  </si>
  <si>
    <t>Acciones que promuevan el turismo agroambiental para los campesinos que habitan en áreas de reserva y zonas de producción agrícola y pecuaria.</t>
  </si>
  <si>
    <t>Acciones de construcción, adecuación, mejoramiento y modernización de la infraestructura física y tecnológica del Municipio para mejorar áreas destinadas para la comercialización de productos   agrícolas   y pecuarios.</t>
  </si>
  <si>
    <t>Acciones para promover la formulación de incentivos tributarios para grandes empresas, PYMES e iniciativas de emprendimiento que generen        valor        y promuevan la generación de nuevos puestos de trabajo.</t>
  </si>
  <si>
    <t>Actualizar, formular e implementar la Política pública de seguridad alimentaria y nutricional.</t>
  </si>
  <si>
    <t>Acciones de Fortalecimiento físico, técnico, operativo y tecnológico, de los programas de seguridad alimentaria y nutricional.</t>
  </si>
  <si>
    <t>Comités y Consejos de Seguridad Vial realizados</t>
  </si>
  <si>
    <t>Estrategias de  educación vial realizadas</t>
  </si>
  <si>
    <t>Campaña educativas y operativas dirigidas a usuarios vulnerables y expuestos: peatones, ciclistas y motociclistas</t>
  </si>
  <si>
    <t>Cátedra de Seguridad Vial diseñada e implementada</t>
  </si>
  <si>
    <t>Acciones de modernización tecnológica y/o Mantenimiento de equipos y tecnología para mejorar la capacidad operativa de la Secretaría de tránsito.</t>
  </si>
  <si>
    <t>Acciones de fortalecimiento técnico, operativo, tecnológico e Institucional al proceso de cobro persuasivo y coactivo de la Secretaría de tránsito.</t>
  </si>
  <si>
    <t>Formular, estructurar e implementar el Plan estratégico de turismo.</t>
  </si>
  <si>
    <t>Diagnóstico, actualización e implementación de la política pública de turismo.</t>
  </si>
  <si>
    <t>Inventario, caracterización, formulación de las rutas ecoturísticas y culturales.</t>
  </si>
  <si>
    <t>Estrategias de fortalecimiento de las TICs en el sector turístico del Municipio desarrolladas.</t>
  </si>
  <si>
    <t>Acciones para Mejorar las condiciones físicas y sociales de vivienda, entornos y asentamientos precarios a través de la implementación de políticas para el mejoramiento de barrios.</t>
  </si>
  <si>
    <t>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t>
  </si>
  <si>
    <t>Acciones para generar el desarrollo del suelo de expansión urbana, mediante la utilización de los instrumentos de gestión inmobiliaria y del suelo que establece la Ley 388 de 1997 y PBOT.</t>
  </si>
  <si>
    <t>Acciones para mantener actualizada la base de datos de la estratificación urbana y rural</t>
  </si>
  <si>
    <t>Estudios de prefactibilidad y factibilidad para la construcción y mejoramiento de la malla vial urbana y rural, en armonía con el plan de movilidad vial y los instrumentos de gestión territorial del PBOT del Municipio de Caldas Antioquia.</t>
  </si>
  <si>
    <t>Acciones institucionales para la reducción de emisiones de GEI, a partir del uso de otras fuentes energéticas, menos intensivas en el uso de combustibles fósiles o combustibles con menores emisiones en el sector industrial y el sector automotor.</t>
  </si>
  <si>
    <t>Acciones para el mejoramiento del sistema de alerta y detección temprana de control y calidad del aire en articulación con el AMVA y el SIATA</t>
  </si>
  <si>
    <t>Acciones para la adquisición y protección de áreas en ecosistemas estratégicos propiedad del Municipio de Caldas.</t>
  </si>
  <si>
    <t>Gestionar procesos de reforestación y atención ambiental integral, que permitan el sostenimiento de áreas de producción de agua, recuperación de zonas degradadas y en estado de deterioro por la acción del hombre o la naturaleza.</t>
  </si>
  <si>
    <t>Integración a la Geodatabase del Municipio, las áreas protegidas y ecosistemas estratégicos existentes en el Municipio de Caldas en el PBOT y el DMI, PCA y la reserva del alto de San Miguel, que permitan la gestión del territorio.</t>
  </si>
  <si>
    <t>Acciones para Estructurar, reglamentar e implementar en las áreas protegidas y/o ecosistemas estratégicos, el esquema de pago por servicios ambientales (PSA) y otros incentivos de conservación.</t>
  </si>
  <si>
    <t>Acciones de Mantenimiento y restauración ecológica en ecosistemas estratégicos y/o áreas protegidas.</t>
  </si>
  <si>
    <t>Acciones de importancia ambiental en espacios y equipamientos públicos intervenidos.</t>
  </si>
  <si>
    <t>Acciones para la adquisición de predios para la recuperación y el cuidado de las áreas de importancia ambiental estratégica para protección del recurso hídrico según lo definido en el artículo 111 de la ley 99 de 1993.</t>
  </si>
  <si>
    <t>Ejecutar acciones de alinderamiento, vigilancia y control de áreas, para la protección de fuentes abastecedoras de acueducto.</t>
  </si>
  <si>
    <t>Actualizar la red hídrica del Municipio de Caldas e incorporarla a la Geodatabase del Municipio de Caldas.</t>
  </si>
  <si>
    <t>Implementar acciones de educación ambiental en las instituciones del Municipio, bajo el marco del Plan de educación Municipal, y las políticas públicas vigentes en el territorio.</t>
  </si>
  <si>
    <t>Acciones para fortalecer la articulación institucional con las mesas y los colectivos ambientales en el Municipio de Caldas, mediante actividades de orden ambiental.</t>
  </si>
  <si>
    <t>Acciones para impulsar la reforestación, a través de los Proyectos Ambientales Escolares PRAES y Proyectos Comunitarios de Educación Ambiental PROCEDAS y los CIDEAM.</t>
  </si>
  <si>
    <t>Realizar actividades de educación ambiental, mejoramiento de entornos y sensibilización respecto la separación en la fuente y manejo adecuado de residuos sólidos.</t>
  </si>
  <si>
    <t>Acciones para la implementación de sistemas de monitoreo y alerta temprana en zonas de alto riesgo por inundación, avenidas torrenciales y movimientos en masa de acuerdo con los lineamientos del PMGRD.</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</si>
  <si>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</si>
  <si>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Integrar a la Geodatabase del Municipio la Gestión integral del Riesgo y atención de Desastres, obtenidos de la actualización del PBOT, PMGRD y estudios de amenaza y alto riesgo específicos.</t>
  </si>
  <si>
    <t>Realizar campañas educativas a la comunidad, para la reducción del riesgo y conocimiento de los factores exógenos que los generan.</t>
  </si>
  <si>
    <t>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t>
  </si>
  <si>
    <t>Acciones para fortalecer el fondo territorial de gestión del riesgo y definir sus recursos, e igualmente diseñar una estrategia de protección financiera en caso de desastres.</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</si>
  <si>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t>
  </si>
  <si>
    <t>Acciones para Cofinanciar y construir obras hidráulicas y de contención en las fuentes hídricas donde se puedan realizar acciones de mitigación de riesgo, para mejorar la calidad de vida de los ciudadanos.</t>
  </si>
  <si>
    <t>Acciones para fortalecer técnica, operativa y financieramente al CMGRD y a la unidad de gestión del riesgo Municipal.</t>
  </si>
  <si>
    <t>Dotar de elementos de protección, herramientas   y equipos e insumos para la atención de emergencias al CMGRD y   la   unidad   de gestión del riesgo para mejorar    la    capacidad   de respuesta ante acciones de reducción, mitigación y atención del riesgo.</t>
  </si>
  <si>
    <t>Fortalecer a los cuerpos de socorro del Municipio de Caldas.</t>
  </si>
  <si>
    <t>Acciones para el mejoramiento del Índice de Riesgo de la Calidad del Agua para Consumo Humano (IRCA) en zona urbana y rural del Municipio de Caldas</t>
  </si>
  <si>
    <t>Acciones de apoyo a la ejecución de la etapa 10 del plan maestro de acueducto y alcantarillado en zona urbana</t>
  </si>
  <si>
    <t>Actualización e implementación del PGIRS Municipal</t>
  </si>
  <si>
    <t>Acciones de apoyo institucional y comunitario para el fortalecimiento institucional, técnico, operativo, administrativo, contable y logístico en la prestación eficiente y eficaz de los servicios públicos domiciliarios.</t>
  </si>
  <si>
    <t>Proyectos en materia de movilidad sostenible, para la optimización del transporte en el Municipio de Caldas, de manera integrada con los sistemas masivos de transporte del Valle de Aburrá.</t>
  </si>
  <si>
    <t>Acciones para mejorar la Infraestructura en la malla vial urbana, rural y caminos veredales, construidos, rehabilitados y/o mantenidos.</t>
  </si>
  <si>
    <t>Acciones de señalización vial, seguridad vial y equipamiento urbano en Vías urbanas, rurales y caminos veredales</t>
  </si>
  <si>
    <t>Acciones para Ampliar, mejorar y modernizar la infraestructura física y tecnológica del albergue Municipal</t>
  </si>
  <si>
    <t>Instalación de microchips en caninos y felinos del municipio de Caldas.</t>
  </si>
  <si>
    <t>Estrategias coordinadas, para el fortalecimiento del programa de sustitución de vehículos de tracción animal, por otro medio de carga y bienestar del caballo de alquiler.</t>
  </si>
  <si>
    <t>Actualizar la plataforma tecnológica de la administración municipal en materia de atención de trámites virtuales activando un micrositio para la atención de organizaciones comunales y grupos organizados.</t>
  </si>
  <si>
    <t>Acciones con las diferentes comunidades religiosas y cultos en materia de atención social, humanitaria y económica para la atención de la población más vulnerable.</t>
  </si>
  <si>
    <t>Apoyar los convites y acciones comunitarias y sociales que mejoren la calidad de vida de los ciudadanos.</t>
  </si>
  <si>
    <t>Diagnóstico institucional de modernización del municipio, acorde con las nuevas demandas ciudadanas, el nuevo modelo de gestión, objetivos estratégicos y utilización de las TICS.</t>
  </si>
  <si>
    <t>Acciones de alineamiento entre el Plan de Desarrollo Municipal y el sistema de gestión de calidad, bajo un enfoque de gestión por procesos, que involucre la transformación digital como un eje fundamental de eficiencia y productividad.</t>
  </si>
  <si>
    <t>Actualización y fortalecimiento los procesos y procedimiento de la entidad mediante la adecuada implementación del sistema de gestión de calidad en armonía con las políticas del MIPG.</t>
  </si>
  <si>
    <t>Acciones de Fortalecimiento al Banco de Programas y Proyectos de la Administración Municipal, como estrategia para cofinanciar el Plan de Desarrollo ante las diferentes entidades de orden metropolitano, departamental, nacional e internacional.</t>
  </si>
  <si>
    <t>Acciones de modernización y remodelación física y tecnológica de la biblioteca Municipal</t>
  </si>
  <si>
    <t>Implementación del teletrabajo para los servidores públicos.</t>
  </si>
  <si>
    <t>Acciones de reducción de los riesgos de corrupción y de gestión, a través de la actualización de la matriz de riesgos y gestión de los controles implementados en el Plan de Anticorrupción y Atención al Ciudadano - PAAC.</t>
  </si>
  <si>
    <t>Acciones para la formulación, seguimiento y evaluación del plan de desarrollo municipal, planes estratégicos y planes de acción.</t>
  </si>
  <si>
    <t>Acciones integrales para la prevención y contención de los delitos que afectan la seguridad pública y la seguridad ciudadana, donde se incorporen las diferentes variables de convivencia y seguridad ciudadana.</t>
  </si>
  <si>
    <t>Acciones de apoyo a los organismos de seguridad y justicia para el cumplimiento de su objeto misional.</t>
  </si>
  <si>
    <t>Acciones de fortalecimiento a la gestión de las inspecciones de policía y la comisaría de familia del municipio de Caldas.</t>
  </si>
  <si>
    <t>Acompañamiento a procesos electorales en el Municipio</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</si>
  <si>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</si>
  <si>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</si>
  <si>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Estrategias implementadas para la prevención y contención de las economías ilegales.</t>
  </si>
  <si>
    <t>Estrategias comunicacionales y pedagógicas, para la difusión reconocimiento, protección, defensa y garantía de los Derechos Humanos diseñadas e implementadas (DDHH)</t>
  </si>
  <si>
    <t>Estructurar y formular e implementar el plan municipal de Derechos Humanos.</t>
  </si>
  <si>
    <t>Identificar los riesgos de violencia basada en género y adopción de acciones para la garantía del ejercicio de la defensa de los derechos humanos a nivel territorial.</t>
  </si>
  <si>
    <t>PLAN DE ACCIÓN</t>
  </si>
  <si>
    <r>
      <t xml:space="preserve">Código: </t>
    </r>
    <r>
      <rPr>
        <sz val="12"/>
        <color theme="1"/>
        <rFont val="Arial"/>
        <family val="2"/>
      </rPr>
      <t>F-DE-03</t>
    </r>
  </si>
  <si>
    <r>
      <t>Versión:</t>
    </r>
    <r>
      <rPr>
        <sz val="12"/>
        <color theme="1"/>
        <rFont val="Arial"/>
        <family val="2"/>
      </rPr>
      <t xml:space="preserve"> 03</t>
    </r>
  </si>
  <si>
    <r>
      <t xml:space="preserve">Proceso: </t>
    </r>
    <r>
      <rPr>
        <sz val="12"/>
        <color theme="1"/>
        <rFont val="Arial"/>
        <family val="2"/>
      </rPr>
      <t>E-DE-01</t>
    </r>
  </si>
  <si>
    <r>
      <t>Fecha actualización:</t>
    </r>
    <r>
      <rPr>
        <sz val="12"/>
        <color theme="1"/>
        <rFont val="Arial"/>
        <family val="2"/>
      </rPr>
      <t xml:space="preserve"> 08/07/2021</t>
    </r>
  </si>
  <si>
    <t xml:space="preserve">PLAN DE DESARROLLO: </t>
  </si>
  <si>
    <t>Caldas Territorio Transformador 2020-2023</t>
  </si>
  <si>
    <t xml:space="preserve">Vigencia: </t>
  </si>
  <si>
    <t xml:space="preserve">Secretaría de Despacho / Ente descentralizado / Oficina: </t>
  </si>
  <si>
    <t xml:space="preserve">Nombres completos del responsable: </t>
  </si>
  <si>
    <t xml:space="preserve">Fecha de elaboración: </t>
  </si>
  <si>
    <t>dd/mm/aaaa</t>
  </si>
  <si>
    <t>Período de seguimiento:</t>
  </si>
  <si>
    <t>Trimestre I</t>
  </si>
  <si>
    <t>PROGRAMACIÓN Y EJECUCIÓN TRIMESTRAL DE ACTIVIDADES</t>
  </si>
  <si>
    <t>PROGRAMACIÓN Y EJECUCIÓN FINANCIERA</t>
  </si>
  <si>
    <t>OBSERVACIONES</t>
  </si>
  <si>
    <t>#</t>
  </si>
  <si>
    <t xml:space="preserve">LÍNEA ESTRATÉGICA </t>
  </si>
  <si>
    <t>CÓD.</t>
  </si>
  <si>
    <t xml:space="preserve">COMPONENTE </t>
  </si>
  <si>
    <t xml:space="preserve">PROGRAMA </t>
  </si>
  <si>
    <t>ODS PPAL</t>
  </si>
  <si>
    <t>ODS SEC.</t>
  </si>
  <si>
    <t>NOMBRE DEL PROYECTO</t>
  </si>
  <si>
    <t>CÓD. PROYECTO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</si>
  <si>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</si>
  <si>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</si>
  <si>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</si>
  <si>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</si>
  <si>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</si>
  <si>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</si>
  <si>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</si>
  <si>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</si>
  <si>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</si>
  <si>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PONDERACIÓN ACTIVIDAD RESPECTO AL PRODUCTO</t>
  </si>
  <si>
    <t>PROGRAMACION 
TRIMESTRE I</t>
  </si>
  <si>
    <t>EJECUCIÓN 
TRIMESTRE I</t>
  </si>
  <si>
    <t>PROGRAMACION 
TRIMESTRE II</t>
  </si>
  <si>
    <t>EJECUCIÓN 
TRIMESTRE II</t>
  </si>
  <si>
    <t>PROGRAMACION 
TRIMESTRE III</t>
  </si>
  <si>
    <t>EJECUCIÓN 
TRIMESTRE III</t>
  </si>
  <si>
    <t>PROGRAMACION 
TRIMESTRE IV</t>
  </si>
  <si>
    <t>EJECUCIÓN 
TRIMESTRE IV</t>
  </si>
  <si>
    <t>% AVANCE ANUAL ACTIVIDAD</t>
  </si>
  <si>
    <t xml:space="preserve">TOTAL PROGRAMADO AÑO </t>
  </si>
  <si>
    <t>RUBRO</t>
  </si>
  <si>
    <t>FUENTE DE FINANCIACIÓN</t>
  </si>
  <si>
    <t xml:space="preserve">VALOR TOTAL
EJECUTADO </t>
  </si>
  <si>
    <t>11</t>
  </si>
  <si>
    <t>111</t>
  </si>
  <si>
    <t>Mujeres con economía sostenible</t>
  </si>
  <si>
    <t>Fortalecimiento de la economía sostenible de las mujeres del Municipio de Caldas</t>
  </si>
  <si>
    <t xml:space="preserve">Número </t>
  </si>
  <si>
    <t xml:space="preserve">Acumulado </t>
  </si>
  <si>
    <t>Secretaría de la Mujer y la Familia</t>
  </si>
  <si>
    <t>Numero de encuestas realizadas a  mujeres  rural</t>
  </si>
  <si>
    <t>Acumulado</t>
  </si>
  <si>
    <t>Recursos Propios</t>
  </si>
  <si>
    <t>Poblacion impactada con las ofertas y difusion de cursos de formación para el empleo y el emprendimiento</t>
  </si>
  <si>
    <t xml:space="preserve">Emprendedores impactados en ruedas de negocios con diferentes entidades financieras </t>
  </si>
  <si>
    <t>Emprendedores participantes de las Ferias de Emprendimiento</t>
  </si>
  <si>
    <t xml:space="preserve">Emprendedores beneficidos con apoyo permanente al Sena para la ejecución de la alianza estrategica del programa Fondo emprender </t>
  </si>
  <si>
    <t>Mantenimiento</t>
  </si>
  <si>
    <t>12</t>
  </si>
  <si>
    <t>112</t>
  </si>
  <si>
    <t>Otros Recursos</t>
  </si>
  <si>
    <t>Mujeres beneficiadas a travez de la implementacion escuela Mujer Rural</t>
  </si>
  <si>
    <t>Mujeres beneficiadas con el Taller satelite de confeccion</t>
  </si>
  <si>
    <t xml:space="preserve">Mujeres beneficiadas en Feria de la mujer emprendedora rural </t>
  </si>
  <si>
    <t>Fortalecimiento y acompañamiento a organizaciones de mujeres</t>
  </si>
  <si>
    <t xml:space="preserve">Acompañamiento a la creación y fortalecimiento de nuevas organizaciones de mujeres. </t>
  </si>
  <si>
    <t xml:space="preserve">Encuentro aburra sur de organizaciones de mujeres </t>
  </si>
  <si>
    <t>Mujeres con calidad de vida</t>
  </si>
  <si>
    <t>Fortalecimiento de la transversalización de equidad de género para la calidad de vida de las mujeres del municipio de Caldas</t>
  </si>
  <si>
    <t xml:space="preserve">Mujeres impactadas en procesos de formacion y capacitacion </t>
  </si>
  <si>
    <t>Diseño y elaboracion del pórtafolio de servicios de la secretaria de la mujer y la familia</t>
  </si>
  <si>
    <t>Personas impactadas en los Encuentros para el  fortalecimiento para la formacion y la equidad de genero y paz en las JAC</t>
  </si>
  <si>
    <t xml:space="preserve"> Funcionarios publicos formados y  capacitados  en el tema de  equidad de genero </t>
  </si>
  <si>
    <t xml:space="preserve">Encuentros de Creacion y fortalecimiento de las organizaciones de mujeres </t>
  </si>
  <si>
    <t>113</t>
  </si>
  <si>
    <t>Caldas libre de violencia contra la mujer</t>
  </si>
  <si>
    <t>Prevención de las violencias contra las mujeres en el Municipio de Caldas</t>
  </si>
  <si>
    <t>Construcción de la ruta de atención de las violencias contra las mujeres (diseño)</t>
  </si>
  <si>
    <t>Porcentaje</t>
  </si>
  <si>
    <t>No acumulado</t>
  </si>
  <si>
    <t>SGP Libre inversión</t>
  </si>
  <si>
    <t>Mujeres atendidas en los encuentros  de formación, prevención y atención a las violencias basadas en genero de la zona Rural</t>
  </si>
  <si>
    <t>Atencion y acompañamiento  psicosocial a Poblacion victima de violencia</t>
  </si>
  <si>
    <t xml:space="preserve">Personas impactadas a  atravez de encuentros terapeuticos </t>
  </si>
  <si>
    <t>Capacitación y sensibilización dirigida a entes de justicia en la importancia de ofrecer una atención oportuna y humanizada a las mujeres víctimas de la violencia ( Decreto Municipal 000024 del 06 de Marzo de 2004)</t>
  </si>
  <si>
    <t>Jovenes participantes en Campañas de prevención en  violencia de genero</t>
  </si>
  <si>
    <t xml:space="preserve"> Docentes capacitados en prevención y atención de violencia contra las mujeres</t>
  </si>
  <si>
    <t>Encuentros y formacion especializada a la mesa de erradicación de violencia ( Decreto Municipal 000024 del 06 de Marzo de 2004)</t>
  </si>
  <si>
    <t xml:space="preserve">Diseño y construccion del Observatorio  municipal de violencia, género y diversidad </t>
  </si>
  <si>
    <t xml:space="preserve">Atencion de escucha para mujer adulta mayor </t>
  </si>
  <si>
    <t>Encuentro municipal de la mesa de erradicacion de la violencia ( Sensibilizacion a nivel institucional, estudios de casos de violencia, construccion de rutas de atencion y seguimineto a procesos) ( Decreto Municipal 000024 del 06 de Marzo de 2004)</t>
  </si>
  <si>
    <t>Caracterizacion de las personas atendidas y  los casos recepcionados por la Secretaria y la linea 123</t>
  </si>
  <si>
    <t>114</t>
  </si>
  <si>
    <t xml:space="preserve">Transversalización de la equidad de género como transformación de la cultura </t>
  </si>
  <si>
    <t>Encuentros con  las diferentes dependencias y entes desentralizados para identificar la atencion prestada con enfoque de genero en la alcaldia municipal</t>
  </si>
  <si>
    <t xml:space="preserve">Radicacion del Proyecto ante el area metropolitana </t>
  </si>
  <si>
    <t xml:space="preserve">No Acumulado </t>
  </si>
  <si>
    <t>Construccion y formulacion del PIO</t>
  </si>
  <si>
    <t>Reuniones de la Mesa de la mujeres y equidad de genero</t>
  </si>
  <si>
    <t>Hombres impactados en los encuentros de Círculos de Masculinidades</t>
  </si>
  <si>
    <t>Poblacion impactada en las Campañas en Derechos sexuales y reproductivos para las mujeres jóvenes (embarazo adolecentes, planificación  , tubectomia,vasectomia)</t>
  </si>
  <si>
    <t>Conmemoración del 8 de Marzo "Día Internacional por los derechos de la Mujer", Día de la acción por la Salud de las mujeres, Día mundial de la prevención del Cáncer de Mama, Día de la Familia,Semana de la Diversidad Sexual, Día internacional por los derechos sexuales y reproductivos, Día mundial de la Mujer rural, Día internacional de la eliminación de la violencia contra las mujeres.</t>
  </si>
  <si>
    <t>Poblacion que participa con los diferentes eventos realizados en la secretaria</t>
  </si>
  <si>
    <t>14</t>
  </si>
  <si>
    <t>141</t>
  </si>
  <si>
    <t>La familia, nuestro propósito</t>
  </si>
  <si>
    <t>Fortalecimiento de la familia como nuestro propósito en el municipio de Caldas</t>
  </si>
  <si>
    <t>Formulacion de la politica publica de familia del municipio de caldas</t>
  </si>
  <si>
    <t>Creación de comité Gestor de la PP de Familia</t>
  </si>
  <si>
    <t>Creación de la mesa Municipal de Familia</t>
  </si>
  <si>
    <t>Personas Impactadas con los Ciclos de talleres a diferentes grupos poblacionales en temas relacionados a Familia( IE , JAC, Asociaciones, poblacion en general)</t>
  </si>
  <si>
    <t>Personas impactadas con Proceso de formación sobre afrontamiento familiar a situaciones de enfermedad terminal, discapacidad y crisis</t>
  </si>
  <si>
    <t xml:space="preserve">Personas impactadas en retiros de familia </t>
  </si>
  <si>
    <t>Acompañamiento permanente a las familias en el proceso de cumplir con los requisitos del programa y su respectivo cobro del incentivo.( actualizar datos de documentos, estar estudiando y cumplir con el programa de crecimiento y desarrollo)</t>
  </si>
  <si>
    <t>Alianza estrategica banco de la gente gobernacion de antioquia, microcreditos para emprendimientos de los estratos 1,2 y 3. Fondo Emprender</t>
  </si>
  <si>
    <t>Escuela Mujer Rural, escuela emprendimiento sostenible y formacion premanente con el Sena para el empleo y el emprendimiento</t>
  </si>
  <si>
    <t>17</t>
  </si>
  <si>
    <t>Caldas diverso</t>
  </si>
  <si>
    <t>171</t>
  </si>
  <si>
    <t>Diversidad con equidad</t>
  </si>
  <si>
    <t>Protección de los derechos de la población LGTBI del municipio de Caldas</t>
  </si>
  <si>
    <t>Encuentros para la Evaluación del decreto municipal de la creación de la Mesa LGTBI(Decreto  Municipal 067 del 26 de junio de  2018)</t>
  </si>
  <si>
    <t>Caracterizacion  de la comunidad LGTBI del Municipio de Caldas</t>
  </si>
  <si>
    <t>Encuentros Mesa LGTBI (Decreto  Municipal 067 del 26 de junio de  2018)</t>
  </si>
  <si>
    <t>Poblacion impactada en encuentros para la Identificacion de las violencias.</t>
  </si>
  <si>
    <t>Poblacion impactada con los encuentro con familias para el reconocimiento de la diversidad</t>
  </si>
  <si>
    <t>Poblacion participante en los encuentros culturales con la diversidad</t>
  </si>
  <si>
    <t>Personas atendidas en las campañas de  proteccion integral de la salud de la poblacion diversa, esto se llevara a cabo a travez de jornadas de salud y acompañamiento psicosocial</t>
  </si>
  <si>
    <t xml:space="preserve">Jovenes atendidos con los Ciclo de talleres y charlas en IE para la promoción de prácticas equitativas e incluyentes en las aulas de clase. </t>
  </si>
  <si>
    <t>Poblacion atendidas con las Campañas para el reconocimiento de las mujeres trans y sus oportunidades</t>
  </si>
  <si>
    <t>PLAN DE DASARROLLO</t>
  </si>
  <si>
    <t>SEGUIMIENTO</t>
  </si>
  <si>
    <t>% AVANCE ANUAL ACTIVIDAD MAX 100%</t>
  </si>
  <si>
    <t>No hay actividad</t>
  </si>
  <si>
    <t>LINEA ESTRATÉGICA</t>
  </si>
  <si>
    <t>PESO</t>
  </si>
  <si>
    <t>AVANCE</t>
  </si>
  <si>
    <t>COMPONENTE</t>
  </si>
  <si>
    <t xml:space="preserve">PROGRAMA   </t>
  </si>
  <si>
    <t>AVANCE % RESPECTO AL PESO</t>
  </si>
  <si>
    <t>PESO EJECUTADO</t>
  </si>
  <si>
    <t>PORCENTAJE DE EJECUCIÓN</t>
  </si>
  <si>
    <t xml:space="preserve">PRODUCTO  </t>
  </si>
  <si>
    <t>AVANCE PLAN DE DESARROLLO 2021 (jun-21)</t>
  </si>
  <si>
    <t xml:space="preserve">Solo terminaron el proceso 24 Mujeres de las 60 inscritas </t>
  </si>
  <si>
    <t> 5.993.772</t>
  </si>
  <si>
    <t> 9.425.521</t>
  </si>
  <si>
    <t> 3.216.549</t>
  </si>
  <si>
    <t>iii-2021</t>
  </si>
  <si>
    <t xml:space="preserve">Se reprogramó para el último trimestre </t>
  </si>
  <si>
    <t xml:space="preserve">Ya se realizó la creación del portafolio, falta la publicación </t>
  </si>
  <si>
    <t xml:space="preserve">El fondo emprender solo premió 17 proyectos </t>
  </si>
  <si>
    <t>Ya se realizó la creacion de la ruta, falta la publicación y socialización</t>
  </si>
  <si>
    <t>Este proceso es continuo, las 50 personas son en varias sesiones, el próximo trimestre se llevará acabo los próximos encuntros con otros grupos poblacionales</t>
  </si>
  <si>
    <t xml:space="preserve">Se generó el encuntro de fortalecimiento de organizaciones </t>
  </si>
  <si>
    <t xml:space="preserve">El proceso es continuo, se encuntra en capacitación  </t>
  </si>
  <si>
    <t xml:space="preserve">Sólo terminaron el proceso 11 Mujeres de las 27 inscritas </t>
  </si>
  <si>
    <t>No se realizon las 2 mesas programadas ya que el acompañamiento técnico por parte de la Gobernación se aplazó</t>
  </si>
  <si>
    <t>Gestionado a traves de convenio con el SENA</t>
  </si>
  <si>
    <t>Gestionados con Gobernación de Antioquia y AMVA</t>
  </si>
  <si>
    <t xml:space="preserve">Gestionados con Gobernación de Antioquia </t>
  </si>
  <si>
    <t>Se ejecutó con recursos propios</t>
  </si>
  <si>
    <t>Se realiza a traves de las instituciones educativas</t>
  </si>
  <si>
    <t>Gestionados a traves de la Gobernación de Antioquia.</t>
  </si>
  <si>
    <t>51415 y 31409</t>
  </si>
  <si>
    <t>Fortalecimiento de los programas y los procesos de la salud pública y del Plan Decenal de salud en el Municipio de Caldas</t>
  </si>
  <si>
    <t>Secretaría de Salud</t>
  </si>
  <si>
    <t xml:space="preserve">Campañas de educación en derechos sexuales y reproductivos (planificación familiar, explotación sexual, entre otros) para las mujeres Caldeñas , dentro de la estrategia de Salud Más Cerca. </t>
  </si>
  <si>
    <t>SGP Salud Pública</t>
  </si>
  <si>
    <t>121</t>
  </si>
  <si>
    <t>Atención Integral a la primera infancia</t>
  </si>
  <si>
    <t>Fortalecimiento de la educación inicial en el marco de la atención integral a la primera infancia del municipio de Caldas</t>
  </si>
  <si>
    <t>Campaña de información sobre promoción de la lactancia materna, en el  marco de la semana mundial  de la lactancia materna.</t>
  </si>
  <si>
    <t xml:space="preserve">Se realizao  en el mes de agosto  por ser la conmemoración del mes de  la lactancia materna. </t>
  </si>
  <si>
    <t>122</t>
  </si>
  <si>
    <t>Prevención y atención de violencias hacia los niños, niñas y adolescentes</t>
  </si>
  <si>
    <t>Prevención y fortalecimiento de los derechos de los niños, niñas, adolescentes y familias de municipio de Caldas</t>
  </si>
  <si>
    <t xml:space="preserve">Talleres de educación,  información y comunicación sobre educación sexual y bienestar de niños, niñas y adolescentes, en el marco de la estrategia de Salud Más Cerca. </t>
  </si>
  <si>
    <t>142</t>
  </si>
  <si>
    <t>Asistencia integral al habitante de calle</t>
  </si>
  <si>
    <t>Implementación de la política pública para personas habitantes, en condición de calle y en vulnerabilidad del municipio de Caldas</t>
  </si>
  <si>
    <t>Jornadas intersectoriales para identificación y recolección de información sobre habitantes de calle.</t>
  </si>
  <si>
    <t xml:space="preserve">Atención integral a 35 personas habitantes o en condición de calle.  </t>
  </si>
  <si>
    <t>Apoyo psicosocial (trabajo con las familias) de las personas caracterizadas como habitantes de calle.</t>
  </si>
  <si>
    <t>Elaborar la Política Pública Social para habitantes de la calle del municipio de Caldas.</t>
  </si>
  <si>
    <t>SGP Proposito General</t>
  </si>
  <si>
    <t>NO SE HA EJECUTADO</t>
  </si>
  <si>
    <t xml:space="preserve">Encuentros de  apoyo terapéutico ambulatorio para personas en condición de calle  (grupos de apoyo, terapia grupal) </t>
  </si>
  <si>
    <t>18</t>
  </si>
  <si>
    <t xml:space="preserve">Población con discapacidad y adulto mayor </t>
  </si>
  <si>
    <t>181</t>
  </si>
  <si>
    <t>Gestión diferencial de poblaciones vulnerables</t>
  </si>
  <si>
    <t>Fortalecimiento a la atención integral del adulto mayor del municipio de Caldas</t>
  </si>
  <si>
    <t xml:space="preserve">Atención integral a 120 adultos mayores del Programa Centro Vida Gerontológico del Municipio de Caldas. </t>
  </si>
  <si>
    <t>EJECUCION CON OTROS RUBROS(314016-31402-51403)</t>
  </si>
  <si>
    <t xml:space="preserve">Atención para la entrega del subsidio económico a 1420 adultos mayores, beneficiarios del programa de  Colombia Mayor. </t>
  </si>
  <si>
    <t xml:space="preserve">Atención interdisciplinaria y operativa a 120  adultos mayores matriculados en el programa Centro Vida. </t>
  </si>
  <si>
    <t>NO SE HA UTILIZADO ESTE RUBRO</t>
  </si>
  <si>
    <t xml:space="preserve">Garantizar  aporte nutricional a 120 adultos mayores vulnerables matriculados en el programa de Centro Vida. </t>
  </si>
  <si>
    <t>Atención integral a adultos  mayores en estado de vulnerabilidad y abandono del Municipio de Caldas.(Convenio Camino)</t>
  </si>
  <si>
    <t>EJECUCION CON OTROS RUBROS(314016-31402)</t>
  </si>
  <si>
    <t>EJECUCION CON OTROS RUBROS(31416-31402)</t>
  </si>
  <si>
    <t>Cobertura en servicio exequial a los adultos  mayores que lo requieran, que se encuentren en situación de vulnerabilidad, abandono o situación de calle.</t>
  </si>
  <si>
    <t xml:space="preserve">Capacitaciones al Cabildo de Adulto Mayor del Municipio de Caldas. </t>
  </si>
  <si>
    <t>Elecciones del Cabildo de Adulto Mayor del Municipio de Caldas.</t>
  </si>
  <si>
    <t xml:space="preserve">Reuniones del Comité Gerontológico del Municipio de Caldas. </t>
  </si>
  <si>
    <t xml:space="preserve">Adultos mayores  atendidos con actividades  lúdico deportivas para fomentar los hábitos de vida saludable. </t>
  </si>
  <si>
    <t>NO SE HAN PRESENTADO ORDENES DE PAGO</t>
  </si>
  <si>
    <t xml:space="preserve">Adultos mayores  atendidos con actividades y prácticas musicales que fortalecen las funciones físicas e intelectuales.  </t>
  </si>
  <si>
    <t xml:space="preserve">Personas atendidas de los grupos gerontológicos de barrios y veredas del municipio de Caldas Antioquia. </t>
  </si>
  <si>
    <t>EJECUCION CON OTROS RUBROS(51403-31402)</t>
  </si>
  <si>
    <t xml:space="preserve">Adultos mayores que participan de la conmemoración del mes del  adulto mayor.   </t>
  </si>
  <si>
    <t xml:space="preserve">Encuentros intergeneracionales  con los usuarios y  familiares de los adultos mayores matriculados en el programa de Centro Vida. </t>
  </si>
  <si>
    <t xml:space="preserve">Se reporgramaron para el cuarto  semestre </t>
  </si>
  <si>
    <t>Se reporgramaron para el cuarto semestre</t>
  </si>
  <si>
    <t xml:space="preserve">Visitas domiciliarias a los adultos mayores que requieran ingreso a los programas ofertados por el Municipio.  para los adultos mayores. </t>
  </si>
  <si>
    <t xml:space="preserve">Atención en salud mental a los adultos mayores del Municipio de Caldas,  que requieran asesorias, orientaciones y acompañamiento psicológico. </t>
  </si>
  <si>
    <t>Fortalecimiento a la atención de las personas con discapacidad en el Municipio de Caldas</t>
  </si>
  <si>
    <t>Construcción de la ruta de atención para la vulneración de derechos del adulto mayor de Municipio de Caldas.</t>
  </si>
  <si>
    <t>SE PAGO POR RUBRO 51403</t>
  </si>
  <si>
    <t xml:space="preserve">Realizar actividades de socialización de la ruta de atención para la vulneración de derechos del adulto mayor a la comunidad del Municipio de Caldas. </t>
  </si>
  <si>
    <t xml:space="preserve">se reporgramo para el cuarto trimestre </t>
  </si>
  <si>
    <t xml:space="preserve">Personas en condición de discapacidad  atendidas con actividades artísticas y culturales. </t>
  </si>
  <si>
    <t>Garantizar  aporte nutricional a los usuarios del  Programa de Discapacidad del Municipio de Caldas.</t>
  </si>
  <si>
    <t xml:space="preserve">Personas en situación de discapacidad que participan de la conmemoración del mes de la discapacidad  en el Municipio de  Caldas. </t>
  </si>
  <si>
    <t>Se cambio la meta  anual por 1 actividad por que se realiza una actividad en el año (celebración del mes de la discapacidad) NO SE HAN GENERADO ORDENES DE PAGO</t>
  </si>
  <si>
    <t xml:space="preserve">Personas en situación de discapacidad  atendidos con actividades y prácticas musicales que fortalecen las habilidades para la vida. </t>
  </si>
  <si>
    <t xml:space="preserve">Orientación laboral y  de emprendimiento  a los  usuarios  del programa de  Discapciadad . </t>
  </si>
  <si>
    <t>Atención interdisciplinaria y operativa  a los  180  usuarios del programa de Discapacidad.</t>
  </si>
  <si>
    <t xml:space="preserve">Requisitos  verificados a la  población que requiera ingreso al programa de discapacidad del Municipio  Caldas. </t>
  </si>
  <si>
    <t xml:space="preserve">Encuentros con los cuidadores de los usuarios del  programa de discapacidad. </t>
  </si>
  <si>
    <t xml:space="preserve">Encuentro con los usuarios del programa de discapacidad y sus familias. </t>
  </si>
  <si>
    <t xml:space="preserve">No acumulado </t>
  </si>
  <si>
    <t xml:space="preserve">Comités municipales de  discapacidad del municipio Caldas. </t>
  </si>
  <si>
    <t>110</t>
  </si>
  <si>
    <t>1101</t>
  </si>
  <si>
    <t xml:space="preserve">Salud Ambiental </t>
  </si>
  <si>
    <t xml:space="preserve">Actividades de Inspección Vigilancia y Control IVC  de saneamiento ambiental de acuerdo al  riesgo en Salud Pública. </t>
  </si>
  <si>
    <t>Visitas de Inspección Vigilancia y Control IVC solicitadas  por la comunidad.</t>
  </si>
  <si>
    <t xml:space="preserve">Campaña ambiental  sobre calidad del aire  en el marco de la estrategia de Salud Más Cerca . </t>
  </si>
  <si>
    <t xml:space="preserve">Visitas de inspección, vigilancia y control  a los acueductos rurales y urbanos del Municipio de Caldas. </t>
  </si>
  <si>
    <t xml:space="preserve">SE ESTA EJECUTANDO POR EL RUBRO 50212  -  Se adelantaron  los acueductos se  les debe realizar  dos visitas y cumplan con los requeriomientos.  </t>
  </si>
  <si>
    <t xml:space="preserve">Se pago por  este Rubro esata actividad -  Se adelantaron  los acueductos se  les debe realizar  dos visitas y cumplan con los requeriomientos.  </t>
  </si>
  <si>
    <t xml:space="preserve">Muestreos  de agua a  los acueductos  rurales, urbanos y aguas recreativas  del Municipio de Caldas realizados para verificar la calidad del  agua. </t>
  </si>
  <si>
    <t>1102</t>
  </si>
  <si>
    <t>Vida saludable y condiciones no transmisibles</t>
  </si>
  <si>
    <t xml:space="preserve">Actividades de vida saludable para poblaciones vulnerables relacionadas con salud oral y prevención de enfermedades crónicas modalidad virtual y presencial en el marco de la estrategia de Salud Más Cerca . </t>
  </si>
  <si>
    <t xml:space="preserve">Actividades de promoción de la actividad física para los grupos focalizados en la estrategia de Salud Más Cerca. </t>
  </si>
  <si>
    <t xml:space="preserve">Actividades de promoción de la salud oral  para los grupos focalizados en la estrategia de Salud Más Cerca. </t>
  </si>
  <si>
    <t xml:space="preserve">Actividades de Información, Educación y Comunicación  de la conmemoración de los dias internacionales del Corazón, Diabetes, cáncer de mama y lavado de manos. </t>
  </si>
  <si>
    <t xml:space="preserve">Actividades de promoción de hábitos de vida saludables  en  los grupos focalizados en la estrategia de Salud Más Cerca. </t>
  </si>
  <si>
    <t>1103</t>
  </si>
  <si>
    <t xml:space="preserve">Seguridad Alimentaria y Nutricional </t>
  </si>
  <si>
    <t xml:space="preserve">Actividades de promoción de lactancia materna y hábitos de alimentación saludable  en  los grupos focalizados en la estrategia de Salud Más Cerca. </t>
  </si>
  <si>
    <t>Actividades para promover hábitos de alimentación saludable  de forma virtual o presencial.</t>
  </si>
  <si>
    <t>1104</t>
  </si>
  <si>
    <t>Derechos sexuales y reproductivos</t>
  </si>
  <si>
    <t xml:space="preserve">Actividades sobre maternidad segura en el marco del  proyecto de Salud Más Cerca. </t>
  </si>
  <si>
    <t>Talleres de promoción de derechos y deberes en salud sexual y reproductiva dentro de la Estrategia Salud Más Cerca .</t>
  </si>
  <si>
    <t>1105</t>
  </si>
  <si>
    <t xml:space="preserve">Emergencias y Desastres </t>
  </si>
  <si>
    <t>Planes de  eventos de  mitigación del riesgo  en salud pública ( Sika, Dengue, Chicunguña y Covid19) socializados con la comunidad.</t>
  </si>
  <si>
    <t xml:space="preserve">Se repramo para el cuarto trimestre </t>
  </si>
  <si>
    <t>Talleres educativos  sobre el riesgo y manejo de  emergencias y deseastres en  el marco de la estrategia de Salud Más Cerca. (Gestión de riesgos
Cómo actuar frente a una emergencia o desastre)</t>
  </si>
  <si>
    <t xml:space="preserve">Campaña de prevención de accidentes con pólvora en el Municipio de Caldas Antioquia. </t>
  </si>
  <si>
    <t>PAGO POR RUBRO 51411</t>
  </si>
  <si>
    <t>1106</t>
  </si>
  <si>
    <t>Salud y Ámbito Laboral</t>
  </si>
  <si>
    <t>Visitas para verificar protocolos de bioseguridad en el sector informal de la economia.</t>
  </si>
  <si>
    <t>Caracterización e intervención  de la población  del sector informal de la economia en el  marco de la estrategia de salud más cerca.</t>
  </si>
  <si>
    <t xml:space="preserve">Monitoreo  rápido de cuberturas de vacunación </t>
  </si>
  <si>
    <t>1107</t>
  </si>
  <si>
    <t>Vida Saludable y Enfermedades transmisibles</t>
  </si>
  <si>
    <t>Talleres para promocionar la importancia de los esquemas de vacunación, enfermedades que se previenen a través de las vacunas y Covid 19.</t>
  </si>
  <si>
    <t>Jornadas de vacunacion según directriz de la Secretaría Seccional de Salud y Protección Social de Antioquia (SSSYPSA), el Ministerio de Salud y Protección Social y la Secretaría de Salud Municipal.</t>
  </si>
  <si>
    <t xml:space="preserve">Mantenimiento </t>
  </si>
  <si>
    <t xml:space="preserve">Reportes oportunos de los  eventos de interés en salud pública, notificados en el SIVIGILA. </t>
  </si>
  <si>
    <t xml:space="preserve">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</si>
  <si>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</si>
  <si>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</si>
  <si>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</si>
  <si>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 xml:space="preserve">Asesorías y asistencias técnicas a las IPS del Municipio de Caldas. </t>
  </si>
  <si>
    <t xml:space="preserve">Actividades de entornos saludables asociados a la prevención de IRA y COVID19, en el marco de la estrategia Salud Más Cerca. </t>
  </si>
  <si>
    <t xml:space="preserve">Realizar búsquedas activas comunitarias para eventos de interés de salud pública en el marco de la estrategia Salud Más Cerca. </t>
  </si>
  <si>
    <t>1108</t>
  </si>
  <si>
    <t>Salud Mental</t>
  </si>
  <si>
    <t xml:space="preserve">Actividades de IEC Información, Educación y Comunicación en salud mental “Cosechando Propósitos”en el marco de la estrategia Salud Más Cerca. </t>
  </si>
  <si>
    <t>Base de datos creada de los casos de consumo de sustancias psicoactivas presentados en el Municipio de  Caldas.</t>
  </si>
  <si>
    <t xml:space="preserve">Contactos epidemiológicos de  los casos reportados,  para activación  de la ruta por salud mental.  </t>
  </si>
  <si>
    <t>Fortalecimiento al funcionamiento de la secretaría de salud del municipio de Caldas</t>
  </si>
  <si>
    <t xml:space="preserve">Seguimientos al plan operativo anual de inversiones  y plan de acción en Salud, de la Secretaría de Salud. </t>
  </si>
  <si>
    <t xml:space="preserve">Recursos de coljuegos invertidos para el correcto  funcionamiento técnico, operativo y administrativo de la Secretaría de Salud </t>
  </si>
  <si>
    <t xml:space="preserve">Recursos de cojuegos invertidos para el correcto  funcionamiento técnico, operativo y administrativo de la Secretaría de Salud </t>
  </si>
  <si>
    <t>RECURSOS NO UTILIZADOS</t>
  </si>
  <si>
    <t xml:space="preserve">Personas atendidas en los diferentes servicios que ofrece la Secretaría de Salud. </t>
  </si>
  <si>
    <t>Auditorias  realizadas al  proceso de  mejoramiento de la calidad de los servicios en salud - PAMEC.</t>
  </si>
  <si>
    <t xml:space="preserve">Se cumplio para el tercer trimestre por  retrazo en la contratción. </t>
  </si>
  <si>
    <t xml:space="preserve">Seguimientos realizados al proceso de referencia y contrareferencia a las IPS del Municipio de Caldas. </t>
  </si>
  <si>
    <t xml:space="preserve">Auditorías realizadas a las EPS Subsidiadas y Contributivas que operan en el municipio de Caldas. </t>
  </si>
  <si>
    <t>Ordenanzas elaboradas y cargadas al aplicativo de las afiliaciones al Sistema General de Seguridad Social en Salud de acuerdo a la normatividad vigente .</t>
  </si>
  <si>
    <t xml:space="preserve">Seguimientos realizados a los recursos del Fondo Local de Salud e informes a los diferentes entes de control. </t>
  </si>
  <si>
    <t xml:space="preserve">Seguimientos realizados a la prestación de servicios de salud a la población pobre no cubierta con subsidios a la demanda. </t>
  </si>
  <si>
    <t xml:space="preserve">Requerimientos atendidos para el apoyo a la gestión audivisual y promoción y comunicación de los programas de la Secretaria de Salud del Municipio de Caldas. </t>
  </si>
  <si>
    <t>Vacunar 9.275 caninos y felinos en el municipio de manera anual</t>
  </si>
  <si>
    <t>Administración de los servicios de aseguramiento en salud en el Municipio de Caldas</t>
  </si>
  <si>
    <t>Afiliación al régimen subsidiado en salud a la población que la solicite y que cumpla con los requisitos establecidos por la norma.</t>
  </si>
  <si>
    <t>50201</t>
  </si>
  <si>
    <t>SGP Régimen Subsidiado</t>
  </si>
  <si>
    <t>50202</t>
  </si>
  <si>
    <t>PAGO POR OTROS RUBROS REGIMEN SUBSIDIADO</t>
  </si>
  <si>
    <t>60209 -60215</t>
  </si>
  <si>
    <t>Prestación de los servicios de salud garantizada a la población pobre no cubierta con subsidios a la demanda que requiera la atención en salud.</t>
  </si>
  <si>
    <t>SGP Prestación de Servicios</t>
  </si>
  <si>
    <t>PAGO RUBRO  50210</t>
  </si>
  <si>
    <t xml:space="preserve">Elementos de Informacion, Educacion y Comunicación, diseñados y elaborados para la estrategia de Salud + Cerca (volantes, stikerts, cartilla, pasacalles) </t>
  </si>
  <si>
    <t xml:space="preserve">Información ingresada en el aplicativo diseñado para apoyar el  fortalecimiento de la salud de la poblacion formal e informal de la economía. </t>
  </si>
  <si>
    <t xml:space="preserve">Sectores urbanos y rurales del Municipio intervenidos con el equipo interdisciplinario de la estrategia de Salud Mas Cerca. </t>
  </si>
  <si>
    <t>42</t>
  </si>
  <si>
    <t>Fortalecimiento Institucional</t>
  </si>
  <si>
    <t>421</t>
  </si>
  <si>
    <t xml:space="preserve">Modernización institucional y gestión de conocimiento </t>
  </si>
  <si>
    <t>Modernización institucional y gestión de conocimiento en la Administración municipal de Caldas</t>
  </si>
  <si>
    <t>Secretaría de Servicios Administrativos</t>
  </si>
  <si>
    <t xml:space="preserve">Generar un estudio técnico de la modernización administrativa </t>
  </si>
  <si>
    <t xml:space="preserve">No se han realizado pagos del contrato </t>
  </si>
  <si>
    <t xml:space="preserve">Adopción de la nueva estructura administrativa de la Alcaldía de Caldas mendiante Acto Administrativo </t>
  </si>
  <si>
    <t xml:space="preserve">Realización de reuniones de socialización de la nueva estructura administrativa </t>
  </si>
  <si>
    <t xml:space="preserve">Número de piezas diseñadas con contenido de valor para la atención ciudadana </t>
  </si>
  <si>
    <t>Esta actividad la desarrollan dos contratistas que iniciaron contrato en septiembre, sin embargo uno de ellos no pasó cuenta de cobro en el mes mencionado</t>
  </si>
  <si>
    <t>Número de visualizaciones ciudadanas</t>
  </si>
  <si>
    <t xml:space="preserve">Porcentaje de satisfacción en la orientación al usuarios </t>
  </si>
  <si>
    <t xml:space="preserve">Se encuentra en proceso de estudios previos </t>
  </si>
  <si>
    <t xml:space="preserve">Número de capacitaciones ejecutadas desde el Plan Institucional de Capacitaciones </t>
  </si>
  <si>
    <t xml:space="preserve">Acompañamiento logístico a las actividades del Plan de Capacitación </t>
  </si>
  <si>
    <t xml:space="preserve">Contrato con reserva del 2020, el contrato finalizó plazo en agosto pero no se han realizado la totalidad de cuentas de cobro </t>
  </si>
  <si>
    <t xml:space="preserve">Contrato nuevo del cual no se ha realizado cuentas de cobro </t>
  </si>
  <si>
    <t>Porcentaje de llamadas atendidas</t>
  </si>
  <si>
    <t>Personal de planta que desarrolla la actividad</t>
  </si>
  <si>
    <t>Sensibilizaciones de atención telefónica oportuna al ciudadano</t>
  </si>
  <si>
    <t>422</t>
  </si>
  <si>
    <t xml:space="preserve">Gestión de la seguridad, salud en el trabajo y bienestar laboral </t>
  </si>
  <si>
    <t>Mejoramiento de la seguridad, salud en el trabajo y bienestar laboral en el municipio de Caldas</t>
  </si>
  <si>
    <t>Porcentaje de implementación del Plan de Retiro</t>
  </si>
  <si>
    <t xml:space="preserve">Porcentaje de implementación del Plan Anual de Seguridad y Salud en el Trabajo </t>
  </si>
  <si>
    <t>Número de intervenciones de sensibilización en el marco del Plan Anual de Seguridad y Salud en el Trabajo</t>
  </si>
  <si>
    <t xml:space="preserve">Número de actividades realizadas en el marco del Plan de Bienestar </t>
  </si>
  <si>
    <t>Acompañamiento logístico a las actividades del Plan de Bienestar</t>
  </si>
  <si>
    <t>Informe epidemiológico de las condiciones de salud de los servidores públicos en el marco del Sistema de Seguridad y Salud en el Trabajo</t>
  </si>
  <si>
    <t>Número de servidores públicos evaluados en sus condiciones de salud</t>
  </si>
  <si>
    <t>El informe se entrega al final de la ejecución del contrato</t>
  </si>
  <si>
    <t xml:space="preserve">Actividades ofertadas a los servidores públicos en el marco del Plan de Bienestar </t>
  </si>
  <si>
    <t>Asesorías técnicas para la implementación del Teletrabajo en Caldas</t>
  </si>
  <si>
    <t xml:space="preserve">Desarrollo de software para la inclusión de las Tecnologías de la Información en la labor administrativa </t>
  </si>
  <si>
    <t xml:space="preserve">Implementación del software para la inclusión de las Tecnologías de la Información en la labor administrativa </t>
  </si>
  <si>
    <t>423</t>
  </si>
  <si>
    <t xml:space="preserve">Fortalecimiento y mejoramiento al proceso de gestión documental </t>
  </si>
  <si>
    <t>Elaboración y Actualización de los Instrumentos de Control Archivístico del Municipio de Caldas</t>
  </si>
  <si>
    <t>Acciones de modernización física del archivo histórico de la Alcaldía de Caldas</t>
  </si>
  <si>
    <t>m2</t>
  </si>
  <si>
    <t>Acciones de modernización tecnológica del archivo histórico de la Alcaldía de Caldas</t>
  </si>
  <si>
    <t>Comunicaciones distribuidas al archivo de gestión de las Secretarías  de la Alcaldía de Caldas</t>
  </si>
  <si>
    <t>Sensibilizaciones para el manejo del archivo de gestión de las Secretarías de la Alcaldía de Caldas</t>
  </si>
  <si>
    <t>Libros históricos en cumplimiento del Formato Único de Inventario Documental FUID</t>
  </si>
  <si>
    <t xml:space="preserve">Elaboración del Sistema Integrado de Conservación </t>
  </si>
  <si>
    <t>43</t>
  </si>
  <si>
    <t xml:space="preserve">Transparencia, rendición de cuentas y legalidad </t>
  </si>
  <si>
    <t>432</t>
  </si>
  <si>
    <t xml:space="preserve">Eficiencia y eficacia en la gestión presupuestal Municipal </t>
  </si>
  <si>
    <t>Fortalecimiento de las finanzas públicas de la administración municipal de Caldas</t>
  </si>
  <si>
    <t xml:space="preserve">Toma física de los inventarios muebles de la Alcaldía de Caldas </t>
  </si>
  <si>
    <t xml:space="preserve">Inventario de los inmuebles de la Alcaldía de Caldas </t>
  </si>
  <si>
    <t xml:space="preserve">Cumplimiento del Plan de Mantenimiento Vehicular del Municipio de Caldas </t>
  </si>
  <si>
    <t>433</t>
  </si>
  <si>
    <t xml:space="preserve">Atención oportuna e integral al ciudadano </t>
  </si>
  <si>
    <t>Mejoramiento de la atención integral al ciudadano en el municipio de Caldas</t>
  </si>
  <si>
    <t>Soporte y mantenimiento  al software de PQRSD</t>
  </si>
  <si>
    <t>Respuesta a las PQRSD ingresadas a la Alcaldía</t>
  </si>
  <si>
    <t>Integración de las PQRSD al Sistema Integrado de Información de Caldas</t>
  </si>
  <si>
    <t>434</t>
  </si>
  <si>
    <t>Gobierno digital y sistemas de información ciudadana</t>
  </si>
  <si>
    <t>Implementación de la Política de Gobierno Digital en el municipio de Caldas</t>
  </si>
  <si>
    <t xml:space="preserve">Soportar y mantener la seguridad informática del Municipio </t>
  </si>
  <si>
    <t>Programación y gestión de los recursos por el área de informática</t>
  </si>
  <si>
    <t>Actualización e implementación de redes y networking</t>
  </si>
  <si>
    <t xml:space="preserve">Soporte de las bases de datos y servidores </t>
  </si>
  <si>
    <t>Back Up realizados</t>
  </si>
  <si>
    <t xml:space="preserve">Soporte y mantenimiento al sistema de información </t>
  </si>
  <si>
    <t>Implementación de hosting para la página web y los sistemas de información de Caldas</t>
  </si>
  <si>
    <t xml:space="preserve">Renovación de la infraestructura tecnológica del Municipio </t>
  </si>
  <si>
    <t xml:space="preserve">Licenciamiento de herramientas ofimáticas, correo y diseño </t>
  </si>
  <si>
    <t xml:space="preserve">Porcentaje </t>
  </si>
  <si>
    <t xml:space="preserve">Soporte y mantenimiento de la Infraestructura tecnológica de la Alcaldía  de Caldas Antioquia </t>
  </si>
  <si>
    <t xml:space="preserve">Implementación del Plan Estratégico de Tecnologías de la Información </t>
  </si>
  <si>
    <t xml:space="preserve">Ejecución del Plan Anual de trabajo para el cumplimiento del PETI </t>
  </si>
  <si>
    <t xml:space="preserve">Monitereo del desarrollo de las actividades del PEC </t>
  </si>
  <si>
    <t>Publicaciones en cumplimento de la Ley de Transparencia</t>
  </si>
  <si>
    <t xml:space="preserve">Apoyo en el registro de los eventos realizados por la Alcaldía de Caldas </t>
  </si>
  <si>
    <t xml:space="preserve">Acompañamiento logístico a las actividades del PEC  </t>
  </si>
  <si>
    <t xml:space="preserve">Publicaciones en el marco de la rendición de cuentas </t>
  </si>
  <si>
    <t>El pago del mes de septiembre se retrasó por documentos faltantes en cuenta de cobro para el mes de octubre</t>
  </si>
  <si>
    <t xml:space="preserve">Publicación de sistemas de información geográfica con datos relacionados catastrales y PBOT del Municipio de Caldas </t>
  </si>
  <si>
    <t>Desarrollo e integración de sistemas de información con Saymir y el sistema de información de Caldas para el fortalecimiento de los trámites en línea</t>
  </si>
  <si>
    <t>Disponibilidad de los sistemas en línea</t>
  </si>
  <si>
    <r>
      <t> </t>
    </r>
    <r>
      <rPr>
        <sz val="10"/>
        <color rgb="FF000000"/>
        <rFont val="Arial"/>
        <family val="2"/>
      </rPr>
      <t>48,99</t>
    </r>
  </si>
  <si>
    <t>1121</t>
  </si>
  <si>
    <t>Caldas se expresa artística y culturalmente</t>
  </si>
  <si>
    <t>Fortalecimiento de la expresión artística y cultural del municipio de Caldas</t>
  </si>
  <si>
    <t>Casa Municipal de la Cultura</t>
  </si>
  <si>
    <t>Campaña conformación de Comités culturales JAC</t>
  </si>
  <si>
    <t>Campaña de fortalecimiento de las escuelas artísticas y los procesos de formación en la Casa Municipal de la Cultura</t>
  </si>
  <si>
    <t>Campaña de identificación y apropiación comunitaria de los Bienes de Interés Cultural del municipio de Caldas</t>
  </si>
  <si>
    <t>Día de la música</t>
  </si>
  <si>
    <t>Día internacional de la danza</t>
  </si>
  <si>
    <t>Día internacional del teatro</t>
  </si>
  <si>
    <t>Navidad comunitaria</t>
  </si>
  <si>
    <t>Beneficiar a 100 niños entre los 4 a los 8 años con el programa de iniciación artística</t>
  </si>
  <si>
    <t>Atención a la ruralidad con proramas de formación artística y cultural</t>
  </si>
  <si>
    <t>Convenio con el Festival Internacional de Poesía de Medellín</t>
  </si>
  <si>
    <t>El festival de poesía de medellín se realizaó de manera virtual y no llevaron a cabo eventos descentralizados</t>
  </si>
  <si>
    <t>Convenio interinstitucional con institución de educación superior para la certificación de saberes de artistas y gestores culturales caldeños en las áreas de música, danza, teatro y artes plásticas</t>
  </si>
  <si>
    <t>Suscripción de convenio para la participación de artistas locales en las diferentes celebraciones, fiestas y actos culturales organizados por la Casa Municipal de la Cultura</t>
  </si>
  <si>
    <t>Actualizar el inventario artístico y cultural a través de una herramienta tecnológica pertinente que permita convertir dicho registro en un instrumento para la consulta y desarrollo del quehacer artístico y cultural en los ámbitos local, regional, nacional e internacional</t>
  </si>
  <si>
    <t>SGP Cultuta</t>
  </si>
  <si>
    <t>Creación y contratación de la Monitoría de gestión cultural</t>
  </si>
  <si>
    <t>Encuentro de bandas Silverio Londoño Piedrahita</t>
  </si>
  <si>
    <t xml:space="preserve">La programación de esa actividad debe estar en el trimestre 4
</t>
  </si>
  <si>
    <t>Encuentro Metropolitano de Danza</t>
  </si>
  <si>
    <t>Festival Metropolitano de Teatro Cielo Roto</t>
  </si>
  <si>
    <t>Festival y encuentro coral</t>
  </si>
  <si>
    <t>Fortalecimiento del rubro embajadores culturales</t>
  </si>
  <si>
    <t>Implementación del plan de estímulos académicos a estudiantes que hacen parte de procesos artísticos y culturales</t>
  </si>
  <si>
    <t>Se aplaza para el 4to trimestre porque no ha sido posible hacer la reunión con los rectores para presentarles el proyecto</t>
  </si>
  <si>
    <t>Institucionalizar los Encuentros Creativos Comunitarios como escenarios para la formación de públicos y la proyección de los grupos artísticos de la Casa Municipal de la Cultura</t>
  </si>
  <si>
    <t>Reconocimiento a vida y obra de artistas locales</t>
  </si>
  <si>
    <t>Salón Municpal de artes plásticas Francisco Morales</t>
  </si>
  <si>
    <t>Implementación de talleres formativos en industrias creativas y economía naranja</t>
  </si>
  <si>
    <t>1122</t>
  </si>
  <si>
    <t>Arte y cultura con calidad</t>
  </si>
  <si>
    <t>Consolidación y gestión para la apropiación, defensa y salvaguarda del patrimonio cultural del municipio de Caldas</t>
  </si>
  <si>
    <t>Adquisición de equipos y tecnología para el fortalecimiento de las comunicaciones a través de la emisora y el canal comunitario</t>
  </si>
  <si>
    <t>Creación del canal comunitario</t>
  </si>
  <si>
    <t>Fortalecimiento del grupo Vigías del patrimonio a través de 7 capacitaciones</t>
  </si>
  <si>
    <t>Por la planeación y ejecución de la semana del patrimonio, el grupo de vigias sugirió se aplazaran las capacitaciones para el 4to trimestre.</t>
  </si>
  <si>
    <t>Historias desde casa -Programa virtual</t>
  </si>
  <si>
    <t>Los equipos con los que se realizan las transmiciones sólo se completaron en la última semana de septiembre por lo que la programación virtual de casa de la cultura espera poderse reanudar en el mes de octubre.</t>
  </si>
  <si>
    <t>proyecto de investigación juntas de acción comunal: un propósito común (memorias del desarrollo comunitario en Caldas, Antioquia.)</t>
  </si>
  <si>
    <t>Investigación Ciro Mendía</t>
  </si>
  <si>
    <t>Proyecto Caldas, Antioquia, imágenes para la memoria</t>
  </si>
  <si>
    <t>Adecuación Fonoteca Municipal</t>
  </si>
  <si>
    <t>Estamos a la espera de respuesta del Instituto de Cultura y Patrimonio de Antioquia sobre una capacitación solicitada para poder continuar con el proyecto.</t>
  </si>
  <si>
    <t>Proyecto Caracterización histórica de los bienes inmuebles del municipio de Caldas como herramienta para la declaratoria de Bienes de Interés Cultural local (BIC)</t>
  </si>
  <si>
    <t>1123</t>
  </si>
  <si>
    <t>Infraestructura y equipamiento cultural</t>
  </si>
  <si>
    <t>Fortalecimiento de la infraestructura y equipamiento artístico y cultural del municipio de caldas Caldas</t>
  </si>
  <si>
    <t>Intervención acústica de las aulas de música en la Casa Municipal de la Cultura</t>
  </si>
  <si>
    <t>Modernización y dotación de los programas del área de artes plásticas</t>
  </si>
  <si>
    <t>Modernización y dotación de los programas del área de danza</t>
  </si>
  <si>
    <t>Modernización y dotación de los programas del área de música</t>
  </si>
  <si>
    <t>Modernización y dotación de los programas del área de teatro</t>
  </si>
  <si>
    <t>Contrato de prestación de servicios en la gestión e implementación de plataforma tecnológica para la Casa Municipal de la Cultura</t>
  </si>
  <si>
    <t>1124</t>
  </si>
  <si>
    <t>Participación ciudadana desde la cultura</t>
  </si>
  <si>
    <t>Fortalecimiento de la participación ciudadana en los procesos, eventos y conmemoraciones artísticas y culturales del municipio de Caldas</t>
  </si>
  <si>
    <t>No Acumulado</t>
  </si>
  <si>
    <t>Diagnóstico, evaluación y propuestas para la implementación del plan decenal de cultura</t>
  </si>
  <si>
    <t>Capacitación a Consejeros municipales de cultura en formulación y presentación de proyectos artísticos y culturales</t>
  </si>
  <si>
    <t>No se llevaron a cabo dos por falta de participación de los consejeros a las capacitaciones convocadas</t>
  </si>
  <si>
    <t>Secretaría técnica del Consejo Municipal de Cultura a través de la Monitoría de Gestión cultural</t>
  </si>
  <si>
    <t>Festival de Intérpretes de la Canción Calcanta</t>
  </si>
  <si>
    <t>Festival ecolúdico puente de Reyes</t>
  </si>
  <si>
    <t>Fiestas del Aguacero</t>
  </si>
  <si>
    <t>Jornadas del patrimonio</t>
  </si>
  <si>
    <t>Juegos recreativos tradicionales de la calle</t>
  </si>
  <si>
    <t>Los juegos recreativos tradicionales de la calle se llevaron a cabo entre el 29 de septiembre y el 2 de octubre.</t>
  </si>
  <si>
    <t>Premio Latinoamericano de Poesía por concurso Ciro Mendía</t>
  </si>
  <si>
    <t>25</t>
  </si>
  <si>
    <t>Movilidad Sostenible y con Bienestar</t>
  </si>
  <si>
    <t>251</t>
  </si>
  <si>
    <t xml:space="preserve">Movilidad segura, saludable y sostenible </t>
  </si>
  <si>
    <t>Mejoramiento de la movilidad segura, sostenible y saludable en el municipio de Caldas</t>
  </si>
  <si>
    <t xml:space="preserve">Secretaría de Tránsito y transporte </t>
  </si>
  <si>
    <t>Plan Local de seguridad vial formulado</t>
  </si>
  <si>
    <t>Número de consejos de seguridad vial realizados</t>
  </si>
  <si>
    <t>Número de comités de seguridad vial realizados</t>
  </si>
  <si>
    <t>8 mlns coord vial y 20 mllnes Operador logistico por el 30904</t>
  </si>
  <si>
    <t>Número de licencias expedidas</t>
  </si>
  <si>
    <t>Número de trámites de tránsito realizados</t>
  </si>
  <si>
    <t>Calibración de equipos alcosensores</t>
  </si>
  <si>
    <t>Mega operativos de embriaguez</t>
  </si>
  <si>
    <t>Cantidad de fallos notificados virtualmente</t>
  </si>
  <si>
    <t>Plan complementario del PBOT Plan de movilidad</t>
  </si>
  <si>
    <t>Mantenimiento de parque automotor</t>
  </si>
  <si>
    <t>Inicialmente estaba programado para el trimestre II y IV, se ejecutó fisicamente en el II y III pero financieramente se pagó en el III</t>
  </si>
  <si>
    <t>Cantidad de parque automotor nuevo</t>
  </si>
  <si>
    <t>Número de campañas a actores viales realizadas</t>
  </si>
  <si>
    <t>252</t>
  </si>
  <si>
    <t xml:space="preserve">Transporte Público y zonas de estacionamiento regulado </t>
  </si>
  <si>
    <t>Población beneficiada de las campañas de educación vial</t>
  </si>
  <si>
    <t>Formulación de la cátedra de seguridad vial</t>
  </si>
  <si>
    <t>Número de controles operativos instalados</t>
  </si>
  <si>
    <t>5,4 Tigo, 20 distracom, 23 seguridad digital (Matadero) y 30 operador logistico</t>
  </si>
  <si>
    <t>Cantidad de intersecciones semafóricas con matenimiento preventivo</t>
  </si>
  <si>
    <t xml:space="preserve">Ejecución física del primer trimestre y financiera del segundo </t>
  </si>
  <si>
    <t>Cantidad de metros lineales en pintura demarcados, y cantidad de señal vertical instalada o intervenida para mantenimiento</t>
  </si>
  <si>
    <t xml:space="preserve">m </t>
  </si>
  <si>
    <t>Contrato de ejecución física administrado por Infraestructura</t>
  </si>
  <si>
    <t>m</t>
  </si>
  <si>
    <t>Kit operativo de tránsito</t>
  </si>
  <si>
    <t>Elementos señalizacion (CyR) y dotacion uniformes agentes y demás</t>
  </si>
  <si>
    <t>Dotacion patrulleritos</t>
  </si>
  <si>
    <t>Número de audiencias virtuales realizadas</t>
  </si>
  <si>
    <t>Cantidad de acuerdos de pago realizados</t>
  </si>
  <si>
    <t>Cantidad de procesos de cobro coactivo realizados (embargos)</t>
  </si>
  <si>
    <t>Optimización del transporte público para una movilidad sostenible y segura en el municipio de Caldas Caldas</t>
  </si>
  <si>
    <t>Número de controles al estado de vehículos de transporte público</t>
  </si>
  <si>
    <t>Revisión a planes estratégicos de seguridad vial de las empresas de transporte</t>
  </si>
  <si>
    <t>Control de emision de gases por empresa de transporte público</t>
  </si>
  <si>
    <t>Gestionado por el AMVA- valoración aproximada por equipo y personal</t>
  </si>
  <si>
    <t>Cantidad silvicultural intervenida</t>
  </si>
  <si>
    <t>Con planeación (infraestructura)- Recursos dados</t>
  </si>
  <si>
    <t>Secretaría de Hacienda</t>
  </si>
  <si>
    <t>Fortalecer los procesos de  cobro persuasivo, coactivo y de fiscalización de las obligaciones tributarias y no tributarias que nos permita el incremento de los ingresos corrientes y de los ICLD como minimo en un 8%, ademas de mantener los niveles de gastos funcionamiento de la administración central .</t>
  </si>
  <si>
    <t>Mes</t>
  </si>
  <si>
    <t>Realizar el cobro persuasivo, coactivo y de fiscalización de las obligaciones tributarias y no tributarias para el fortalecimiento de los ingresos corrientes y de los ICLD , e igualmente accciones de mejoramiento del perdil de la dueda publica</t>
  </si>
  <si>
    <t>Seguimiento, control y depuración de las conciliaciones, depiuración, control de las cuentas contables, presupuestales y de Tesorerria</t>
  </si>
  <si>
    <t>Realización de la Fiscalización tributaria articualda a los procesos de planeación mediante la utilización de medios tecnologicos</t>
  </si>
  <si>
    <t>31713</t>
  </si>
  <si>
    <t>51709                     51714                      51715</t>
  </si>
  <si>
    <t>SGP</t>
  </si>
  <si>
    <t>31</t>
  </si>
  <si>
    <t>Hábitat y desarrollo sostenible</t>
  </si>
  <si>
    <t>312</t>
  </si>
  <si>
    <t xml:space="preserve">Mejoramiento integral del hábitat y entornos saludables </t>
  </si>
  <si>
    <t>Construcción de hábitat y vivienda saludable y sostenible de Caldas</t>
  </si>
  <si>
    <t xml:space="preserve">Secretaría de Planeación </t>
  </si>
  <si>
    <t>Visitas para la identificación de viviendas para titulación y legalización</t>
  </si>
  <si>
    <t xml:space="preserve">31705
</t>
  </si>
  <si>
    <t xml:space="preserve">Predios titulados y legalizados </t>
  </si>
  <si>
    <t>Se presento proyecto de acuerdo a juridica para revisión, el cual debe ser aprobado por el concejo para darle facultades al alcalde para legalizar estos predios. Se tiene ejecución financiera, ya que la funcionaria adscrita viene realizando avances del proceso con VIVA y el Ministerio de vivienda</t>
  </si>
  <si>
    <t>313</t>
  </si>
  <si>
    <t>Desarrollo urbano y planeación estratégica del hábitat</t>
  </si>
  <si>
    <t>Revisión del Plan Básico de Ordenamiento Territorial del Municipio de Caldas</t>
  </si>
  <si>
    <t>Realizar la revisión y ajuste a largo plazo del PBOT</t>
  </si>
  <si>
    <t>Se firmo acta de inicio el 29 de julio. A la fecha se ha elaborado la metodología estrategica y creación del expediente municipal. No se tiene avance financiero,  ya que el contratista no ha generado cuenta de cobro</t>
  </si>
  <si>
    <t xml:space="preserve">Realizar visitas de seguimiento a sitios de disposición final de materiales de construcción </t>
  </si>
  <si>
    <t>Elaborar un plan de intervención y control  de sitios de disposición final de materiales de construcción</t>
  </si>
  <si>
    <t>Diseñar el sistema de saneamiento básico del sector san fernando vereda la Valeria</t>
  </si>
  <si>
    <t>No tiene avance físico y financiero ya que se debe contar con el lote donde estara ubicada la planta. Se vienen adelatando acercamiento con la comunidad para definir sitio y la posibilidad de su donación</t>
  </si>
  <si>
    <t>Reuniones de acompañamiento al CTP</t>
  </si>
  <si>
    <t>Se realizó las reuniones, pero no hubo inversión ya que estos recursos están incorporados en el operador logístico.</t>
  </si>
  <si>
    <t>Revisión, acompañamiento y aprobacion de planes parciales</t>
  </si>
  <si>
    <t>No se ha generado pago por este rubro, pero tiene avance fisico</t>
  </si>
  <si>
    <t>Revisión de licencias urbanisticas de acuerdo a la normatividad vigente</t>
  </si>
  <si>
    <t>314</t>
  </si>
  <si>
    <t xml:space="preserve">Gestión del territorio para el desarrollo sostenible </t>
  </si>
  <si>
    <t>Elaboración de insumos cartográficos y actualización catastral con enfoque multipropósito en el municipio de Caldas</t>
  </si>
  <si>
    <t>Elaboración de cartografia básica con fines de catastro multiproposito</t>
  </si>
  <si>
    <t>Unidades prediales incorporadas a la base catastral Municipal</t>
  </si>
  <si>
    <t>Se viene adelantando acciones conb catastro departamental para la incorporación de nuevos predios</t>
  </si>
  <si>
    <t>Se viene adelantando acciones conb catastro departamental para la incorporación de nuevos predios. No se ha generado pago por este rubro, pero tiene avance fisico</t>
  </si>
  <si>
    <t>Actualización de software ARGICS</t>
  </si>
  <si>
    <t>Acompañamiento de la ejecución del proyecto Catastro Multipropósito del Departamento de Antioquia</t>
  </si>
  <si>
    <t>Elaborar un sistema de información geográfico para la gestión del territorio</t>
  </si>
  <si>
    <t>Reuniones realizadas del Comité Permanente de Estratificación</t>
  </si>
  <si>
    <t>Se han realizado las reuniones pero no se a realizado el cobro de todas por parte de los representantes de las comunidades en el CPE</t>
  </si>
  <si>
    <t>Visitas realizadas para la actualización de estrato</t>
  </si>
  <si>
    <t>315</t>
  </si>
  <si>
    <t>Movilidad y gestión territorial</t>
  </si>
  <si>
    <t>Construcción y mejoramiento de la red vial del municipio de Caldas</t>
  </si>
  <si>
    <t>Elaboración del plan de movilidad</t>
  </si>
  <si>
    <t>Se firmo acta de inicio el 29 de julio. A la fecha no hay avance físico, se esta trabajando en la etapa diagnsotica. No se tiene avance financiero,  ya que el contratista no ha generado cuenta de cobro</t>
  </si>
  <si>
    <t>32</t>
  </si>
  <si>
    <t>Medio ambiente y sostenibilidad</t>
  </si>
  <si>
    <t>321</t>
  </si>
  <si>
    <t xml:space="preserve">Mitigación y adaptación al cambio climático </t>
  </si>
  <si>
    <t>Formulación Mitigación y adaptación al cambio climático Caldas</t>
  </si>
  <si>
    <t>Elaborar el  Plan Integral de Gestión del Cambio Climático del Municipio de Caldas</t>
  </si>
  <si>
    <t>No se tiene avance físico y financiero, ya que esta en proceso de seleccionar la propuesta para realizar el plan.</t>
  </si>
  <si>
    <t>Priorización de las acciones del Plan integral de gestión del cambio climatico</t>
  </si>
  <si>
    <t>No se tiene ejcución ya que no se tiene elaborado el  Plan Integral de Gestión del Cambio Climático. Se tiene gastos financieros ya que se tiene profesional para su implementación</t>
  </si>
  <si>
    <t>322</t>
  </si>
  <si>
    <t xml:space="preserve">Conservación de Áreas protegidas y ecosistemas estratégicos </t>
  </si>
  <si>
    <t>Conservación protección y restauración de Áreas protegidas y ecosistemas estratégicos en el Municipio de Caldas</t>
  </si>
  <si>
    <t>Realizar la siembra de especies arboreas y arbustivas</t>
  </si>
  <si>
    <t>Se disminuyo siembras en estre trimestre pero se viene cumpliendo con la meta anual</t>
  </si>
  <si>
    <t>Formulación del esquema de pago por servicios ambientales (PSA) y otros incentivos de conservación</t>
  </si>
  <si>
    <t>No se tiene avance físico y financiero, ya que esta en proceso de seleccionar la propuesta para realizar ela formulación.</t>
  </si>
  <si>
    <t>Guardabosques en el territorio para la protección de ecosistemas estratégicos</t>
  </si>
  <si>
    <t>A traves de CORANTIOQUIA se ejecuta este producto con la contratación de solo dos guardabosques. Por lo tanto son recursos alternativos</t>
  </si>
  <si>
    <t>Realizar la siembra de especies ornamentales</t>
  </si>
  <si>
    <t>323</t>
  </si>
  <si>
    <t xml:space="preserve">Conservación, ahorro y cuidado del recurso hídrico </t>
  </si>
  <si>
    <t>Conservación , ahorro y cuidado del recurso hídrico en el Municipio de Caldas</t>
  </si>
  <si>
    <t>Adquisición de un predio de importancia ambiental estratégica</t>
  </si>
  <si>
    <t>Visitas a bocatomas para la elaboración de su diagnostico</t>
  </si>
  <si>
    <t>Se evidencia avance financiero correspondiente a los honorarios del contratista, pero no se realizaron las visitas</t>
  </si>
  <si>
    <t>Estructuración y formulación de proyectos asociados al cuidado de las fuentes abastacedoras de acueductos</t>
  </si>
  <si>
    <t>Se evidencia avance financiero correspondiente a los honorarios del contratista, pero no se han realizado los proyectos</t>
  </si>
  <si>
    <t>Incorporar dentro de la revisión del PBOT las determinantes ambientales definidas por CORANTIOQUIA y AMVA</t>
  </si>
  <si>
    <t>Se firmo acta de inicio el 29 de julio.  No se tiene avance financiero y fisico,   el contratista se encuentra realizando el diagnóstico</t>
  </si>
  <si>
    <t>Fuentes hídricas intervenidas con jornadas de mantenimiento y limpeza</t>
  </si>
  <si>
    <t xml:space="preserve"> La intervención de la fuente hídrica faltante en este trimestre se realizara en el siguiente. </t>
  </si>
  <si>
    <t>Elaborar la actualizacion de la red hidrica</t>
  </si>
  <si>
    <t>Elaboración del plan de Gestión Ambiental Municipal</t>
  </si>
  <si>
    <t>324</t>
  </si>
  <si>
    <t>Educación ambiental, gobernanza de los recursos naturales</t>
  </si>
  <si>
    <t>Fortalecimiento de la educación ambiental y gobernanza de los recursos naturales en el Municipio de Caldas</t>
  </si>
  <si>
    <t>Realizar jornadas de educación ambiental</t>
  </si>
  <si>
    <t xml:space="preserve"> Las reuniones faltantes en este trimestre se realizaran en el siguiente. </t>
  </si>
  <si>
    <t>Realizar reuniones con los grupos ambientales</t>
  </si>
  <si>
    <t>Realizar siembras en instituciones educativas en articulación con los diferentes grupos.</t>
  </si>
  <si>
    <t>Desarrollar Campañas educativas y de concientización sobre el cambio climático</t>
  </si>
  <si>
    <t>La campaña se realizara en el siguiente trimestre, se tuvo avance financiero por honarios de contratista</t>
  </si>
  <si>
    <t>Disminuir puntos criticos y sensibilización a la comunidad</t>
  </si>
  <si>
    <t>33</t>
  </si>
  <si>
    <t xml:space="preserve"> Gestión del riesgo</t>
  </si>
  <si>
    <t>331</t>
  </si>
  <si>
    <t xml:space="preserve">Conocimiento del riesgo </t>
  </si>
  <si>
    <t>Prevención al cambio climático en el municipio de Caldas</t>
  </si>
  <si>
    <t>Incorporar los escenarios de riesgo a la Geodatabase Municipal</t>
  </si>
  <si>
    <t>Realizar reuniones del comité municipal de gestión de calidad del aire</t>
  </si>
  <si>
    <t xml:space="preserve"> La reunión faltante en este trimestre se realizará en el siguiente. se tuvo avance financiero por honarios de contratista</t>
  </si>
  <si>
    <t>Realizar jornadas de sensibilización en gestión en calidad de aire</t>
  </si>
  <si>
    <t>La jornada se realizará en el siguiente trimestre. se tuvo avance financiero por honarios de contratista</t>
  </si>
  <si>
    <t>332</t>
  </si>
  <si>
    <t xml:space="preserve">Reducción del riesgo </t>
  </si>
  <si>
    <t>Elaborar la actualizacón del PMGRD</t>
  </si>
  <si>
    <t>Elaboracion del estudio basico de amenzas y riesgos</t>
  </si>
  <si>
    <t>34</t>
  </si>
  <si>
    <t>Servicios públicos</t>
  </si>
  <si>
    <t>343</t>
  </si>
  <si>
    <t xml:space="preserve">Gestión integral de residuos solidos </t>
  </si>
  <si>
    <t>Fortalecimiento de la Gestión Integral de Residuos Sólidos del Municipio de Caldas</t>
  </si>
  <si>
    <t>Implementar una nueva ruta de Recolección transporte y disposición final de residuos sólidos</t>
  </si>
  <si>
    <t>Incrementar la frecuencia de recolección en algunos sectores</t>
  </si>
  <si>
    <t>Se realizará en el proximo trimestre. Se ejecutan recursos por honoario de contratista</t>
  </si>
  <si>
    <t>Realización de capacitaciones a los recicladores de oficio</t>
  </si>
  <si>
    <t>Realizar capacitaciones en separación en la fuente y código de colores a la comunidad en general</t>
  </si>
  <si>
    <t>Realizar la actualización del PGIRS Municipal</t>
  </si>
  <si>
    <t>Realizar capacitación y sensibilización en barrios en marco de la estrategia economia circular</t>
  </si>
  <si>
    <t>344</t>
  </si>
  <si>
    <t xml:space="preserve">Gestión integral en la prestación eficiente y eficaz de los servicios públicos domiciliarios </t>
  </si>
  <si>
    <t>Mantenimiento y modernización del sistema de alumbrado público e implementación de energías limpias Caldas</t>
  </si>
  <si>
    <t>Realizar el reporte  y mantener actulizada la plataforma  SUI y SINAS</t>
  </si>
  <si>
    <t>Suscriptores beneficiados con el súbsidio de servicios públicos (Acueducto, alcantarillado y aseo)</t>
  </si>
  <si>
    <t>Modernización y transformación institucional y gestión de conocimiento en el Municipio de Caldas</t>
  </si>
  <si>
    <t>Realizar Dianóstico del Sistema de Gestión y nivel de implementación del MIPG en la Entidad</t>
  </si>
  <si>
    <t>Revisar y ajustar el modelo de gestión por procesos acorde a las necesidades de la Entidad y observaciones de Auditorias</t>
  </si>
  <si>
    <t>Realizar Autodiagnósticos de las políticas del MIPG</t>
  </si>
  <si>
    <t>Actualizar la información documentada de los procesos del SIG</t>
  </si>
  <si>
    <t>Realizar capacitaciones del SIG y gestión del cambio al personal (Servidores y Contratistas) de cada dependencia de la Alcaldía</t>
  </si>
  <si>
    <t>Realizar Diagnóstico del Sistema de Gestión y nivel de implementación del MIPG en la Entidad - Casa de la Cultura Municipal</t>
  </si>
  <si>
    <t xml:space="preserve">Realizar Diagnóstico del Sistema de Gestión y nivel de implementación del MIPG en la Entidad - Instituto de Deportes y Recreación  INDEC </t>
  </si>
  <si>
    <t xml:space="preserve">Realizar capacitaciones del MIPG y gestión del cambio al personal (Servidores y Contratistas) Instituto de Deportes y Recreación  INDEC </t>
  </si>
  <si>
    <t>Realizar capacitaciones del MIPG y gestión del cambio al personal (Servidores y Contratistas) Casa de la Cultura Municipal</t>
  </si>
  <si>
    <t>431</t>
  </si>
  <si>
    <t xml:space="preserve">Programa de Gestión, Seguimiento y Monitoreo a la gestión pública </t>
  </si>
  <si>
    <t>Elaborar Plan de Auditoriía Interna</t>
  </si>
  <si>
    <t>Ejecutar Auditoria Interna por proceso del SIG</t>
  </si>
  <si>
    <t>Esta en proceso de contratación de la persona para realizar esta auditoria</t>
  </si>
  <si>
    <t>Socializar el informe de Auditoría Interna al CIGD</t>
  </si>
  <si>
    <t>Ejecución de Auditoría Externa por ente certificador del período 2020</t>
  </si>
  <si>
    <t>Acompañar a responsables de procesos  en Auditoria Externa período 2020</t>
  </si>
  <si>
    <t>Realizar solicitud a Ente Certificador la Auditoria Externa en el referente ISO 9001:2015</t>
  </si>
  <si>
    <t>Verificar y aprobar el plan de Auditoría enviado por el Ente Certificador</t>
  </si>
  <si>
    <t>Ejecutar Auditoria Ixterna según el Plan de Auditoría del Ente Certificador</t>
  </si>
  <si>
    <t>Socializar el informe de Auditoría Externa al CIGD</t>
  </si>
  <si>
    <t>Actualizar el Plan Anticorrupción y el Mapa de riesgos institucional</t>
  </si>
  <si>
    <t>Socializar el PAAC y Mapa de riesgos al CIGD</t>
  </si>
  <si>
    <t>Realizar el Monitoreo al PAAC y Mapa de riesgos institucional (por cuatrimestre)</t>
  </si>
  <si>
    <t>Realizar el seguimiento y reporte de información de los proyectos de inversión municipal en las diferentes plataformas del orden Municipal, Departamental y Nacional</t>
  </si>
  <si>
    <t>Realizar reuniones con secretarías de despacho y entes descentralizados para la actualización de la base de datos y monitoreo de los proyectos de cofinanciación que se gestionan ante las diferentes entidades departamentales y Nacionales</t>
  </si>
  <si>
    <t>Mesas de trabajo con las secretarías de despacho y entes descentralizados para el monitoreo, seguimiento y evaluación del Plan de desarrollo Municipal y seguimiento a indicadores</t>
  </si>
  <si>
    <t>Elaboración de base de datos de indicadores Municipales, Departamentales y Nacionales</t>
  </si>
  <si>
    <t>Se  viene realizando la bse de datos, para lo cual se debe cumplir la meta en el último trimestre</t>
  </si>
  <si>
    <t>Realización de diagnóstico de las políticas públias y planes institucionales Municipales</t>
  </si>
  <si>
    <t>Se  viene realizando el diagnóstico, para lo cual se debe cumplir la meta en el último trimestre</t>
  </si>
  <si>
    <t>Dilligenciar y validar información para reporte de FURAG vigencia 2020</t>
  </si>
  <si>
    <t>Fortalecer la Implementación de las políticas del MIPG que tengan un puntaje inferior a 65 según la medidión del FURAG</t>
  </si>
  <si>
    <t>Definir Planes de acción en políticas de MIPG con un puntaje inferior a 65 (teniendo como fuente Autodiagnósticos y resultado FURAG vigencia 2020)</t>
  </si>
  <si>
    <t>Realizar campaña del MIPG en la Entidad</t>
  </si>
  <si>
    <t>Identificar los Trámites de la Alcaldía por las dependencias de cara al ciudadano</t>
  </si>
  <si>
    <t>Caracterizar los Trámites</t>
  </si>
  <si>
    <t>Se dede cumplir con la meta en el último trimestre</t>
  </si>
  <si>
    <t>Actualizar los Trámites en Plataforma SUIT</t>
  </si>
  <si>
    <t>Implementar trámites en línea a través de la plataforma de la Entidad</t>
  </si>
  <si>
    <t>Fortalecimiento en la verificación y evaluación permanente del Sistema de Control Interno del ente territorial</t>
  </si>
  <si>
    <t xml:space="preserve">Control Interno </t>
  </si>
  <si>
    <t>Realizar Auditorias de Gestión internas</t>
  </si>
  <si>
    <t>Relizar seguimientos de manera consolidadada los planes de mejoramiento suscritos</t>
  </si>
  <si>
    <t>Actualizar el proceso de evaluación y mejora del proceso de control interno</t>
  </si>
  <si>
    <t>Actividades fomento cultura del autocontrol</t>
  </si>
  <si>
    <t>41</t>
  </si>
  <si>
    <t xml:space="preserve">Participación y construcción ciudadana </t>
  </si>
  <si>
    <t>411</t>
  </si>
  <si>
    <t xml:space="preserve">Construcción participativa y democrática de sociedad </t>
  </si>
  <si>
    <t>Fortalecimiento de la participación ciudadana en el municipio de Caldas</t>
  </si>
  <si>
    <t>Secretaría de Desarrollo y Gestión Social</t>
  </si>
  <si>
    <t>Capacitaciones a las organizaciones sociales y comunitarias en: Manejo de Herramientas tecnológicas y redes sociales; manejo de contabilidad de las tesorerías, Redacción de actas, Elaboración de proyectos comunitarios, actualización de estatutos, Organización cuadro de dignatarios, Manejo de los libros de las Juntas, estrategias efectivas de mecanismos de participación ciudadana, entre otros temas.</t>
  </si>
  <si>
    <t>Personas participantes de capacitaciones</t>
  </si>
  <si>
    <t xml:space="preserve">Día de la Acción Comunal
</t>
  </si>
  <si>
    <t xml:space="preserve">Salidas pedagógicas. Integración y fortalecimiento en el trabajo comunal. </t>
  </si>
  <si>
    <t xml:space="preserve">Encuentros con las organizaciones sociales y comunitarias del municipio </t>
  </si>
  <si>
    <t>Asesorías individuales y/o grupales con las organizaciones sociales y comunitarias</t>
  </si>
  <si>
    <t>Desarrollo de software para para la atención de organizaciones comunales y grupos organizados.</t>
  </si>
  <si>
    <t>Diseño de propuesta para suplir necesidades de software para las organizaciones</t>
  </si>
  <si>
    <t>413</t>
  </si>
  <si>
    <t>Promoción y protección del derecho a la participación democrática</t>
  </si>
  <si>
    <t>Logistica para fortalecer los procesos asociativos  en las organizaciones sociales y comunitarias.</t>
  </si>
  <si>
    <t>SGP Libre Inversión</t>
  </si>
  <si>
    <t>Acompañamiento técnico en acciones comunitarias, ambientales, entre otras.</t>
  </si>
  <si>
    <t>Apoyo en la consolidación de información sobre la historia de los comunales en el municipio de Caldas.</t>
  </si>
  <si>
    <t xml:space="preserve">Jornadas de descentralizacion con los habitantes de los diferentes barrios y veredas </t>
  </si>
  <si>
    <t xml:space="preserve">SGP </t>
  </si>
  <si>
    <t xml:space="preserve">Personas Atendidas en jornadas de descentralizacion </t>
  </si>
  <si>
    <t>Sector agropecuario</t>
  </si>
  <si>
    <t>Gobernanza del sector agropecuario</t>
  </si>
  <si>
    <t>Fortalecimiento de la productividad, competitividad y sostenibilidad de los sistemas productivos agropecuarios locales, del municipio de Caldas</t>
  </si>
  <si>
    <t>Visitas a veredas para identificar productores (Caracterización)</t>
  </si>
  <si>
    <t>Clasificar  la atención por linea productiva</t>
  </si>
  <si>
    <t>Planificación de proyectos por línea productiva</t>
  </si>
  <si>
    <t>Celebración del día de la familia campesina</t>
  </si>
  <si>
    <t>Documento diagnostico para la formulación y reglamentación de la  politica publica</t>
  </si>
  <si>
    <t>Reuniones del CMDR</t>
  </si>
  <si>
    <t>Decreto de actualización del CMDR</t>
  </si>
  <si>
    <t>21</t>
  </si>
  <si>
    <t>212</t>
  </si>
  <si>
    <t>Competitividad agropecuaria</t>
  </si>
  <si>
    <t>Visitas de acompañamiento  para el fortalecimiento de unidades productivas existentes con enfoque empresarial</t>
  </si>
  <si>
    <t>$30.000.000</t>
  </si>
  <si>
    <t>Diseño de software para el analisis de información y comercialización de productores</t>
  </si>
  <si>
    <t>$6.449.159</t>
  </si>
  <si>
    <t>Familias beneficiadas con renovacion de cafetales</t>
  </si>
  <si>
    <t>Familias beneficiadas con sostenibilidad de cafetales</t>
  </si>
  <si>
    <t>Familias beneficiadas con kits de seguridad alimentaria</t>
  </si>
  <si>
    <t>Familias beneficiadas con mejoramientos de infraestructura productiva-marquesinas</t>
  </si>
  <si>
    <t>213</t>
  </si>
  <si>
    <t>Transferencia de tecnología para el sector agropecuario</t>
  </si>
  <si>
    <t>Caracterizar productores transformadores y/o unidades productivas del sector agropecuario en la participación de mercados campesinos</t>
  </si>
  <si>
    <t>Asesorias a pequeños productores transformadores y/o unidades productivas</t>
  </si>
  <si>
    <t xml:space="preserve">Asesorias Comerciales realizadas  en mercados campesinos
</t>
  </si>
  <si>
    <t>Personas capacitadas en transferencia de tecnología en líneas productivas (paquete tecnológico)</t>
  </si>
  <si>
    <t>214</t>
  </si>
  <si>
    <t>Producción sostenible, conservación de los recursos naturales y corredores biológicos</t>
  </si>
  <si>
    <t xml:space="preserve">Productores visitados en asesoria e implementación de BPA </t>
  </si>
  <si>
    <t xml:space="preserve">Productores visitados en asesoria e implementación de Acciones agroecologicas con enfoque biosostenible </t>
  </si>
  <si>
    <t>Productores visitados en asesoria e implementación transformación agropecuaria (subproductos lineas productivas)</t>
  </si>
  <si>
    <t xml:space="preserve">Unidades productivas asistidas tecnicamente para desarrollar proyectos de musáceas </t>
  </si>
  <si>
    <t xml:space="preserve">Unidades productivas asistidas tecnicamente para desarrollar proyectos pecuarios </t>
  </si>
  <si>
    <t>Unidades productivas asistidas tecnicamente para desarrollar proyectos horticolas (componente seguridad alimentaria convenio federación)</t>
  </si>
  <si>
    <t xml:space="preserve">Visitas de asistencia tecnica a productores convenio  huertas </t>
  </si>
  <si>
    <t>Entrega de kit de semillas como acompañamiento a las lineas productivas de huertas</t>
  </si>
  <si>
    <t>Asistencia técnica a huertas  rurales por solicitud de beneficiarios nuevos o existentes por fuera de los convenios</t>
  </si>
  <si>
    <t>36</t>
  </si>
  <si>
    <t>Bienestar animal</t>
  </si>
  <si>
    <t>362</t>
  </si>
  <si>
    <t xml:space="preserve">Bienestar y protección animal </t>
  </si>
  <si>
    <t>Fortalecimiento del Bienestar y protección de la población animal del municipio de Caldas</t>
  </si>
  <si>
    <t>Jornadas de esterilización con Area Metropolitana y Alcaldía</t>
  </si>
  <si>
    <t>cantidad de animales esterilizados</t>
  </si>
  <si>
    <t>Dotación para el correcto funcionamiento del albergue municipal</t>
  </si>
  <si>
    <t>Suscripción de convenio para la atención en ayudas diagnosticas y etología</t>
  </si>
  <si>
    <t>Porcentaje de inversión para el correcto funcionamiento del albergue (medicamentos e insumos para el cuidado y protección de los animales del albergue, Compra de alimento concentrado para los animales del albergue. Personal encargado del cuidado y la limpieza del albergue)</t>
  </si>
  <si>
    <t>Animales albergados y con posibilidad de adopción</t>
  </si>
  <si>
    <t>Implementación de linea de atención de protección animal</t>
  </si>
  <si>
    <t>Eventos de adopciòn</t>
  </si>
  <si>
    <t>Cantidad de animales adoptados</t>
  </si>
  <si>
    <t>Caminatas caninas</t>
  </si>
  <si>
    <t>Festival de la mascota</t>
  </si>
  <si>
    <t>Facebook live</t>
  </si>
  <si>
    <t>Capacitaciones con la policia ambiental</t>
  </si>
  <si>
    <t>Charlas educativas en las Instituciones Educativas</t>
  </si>
  <si>
    <t>Actividades de divulgación de Tips para mascotas</t>
  </si>
  <si>
    <t>Jornadas de bienestar animal</t>
  </si>
  <si>
    <t>Cantidad de animales atendidos en las jornadas de bienestar animal</t>
  </si>
  <si>
    <t>Numero de familias multiespecie caracterizadas</t>
  </si>
  <si>
    <t>Contratación de desarrollo de software para la sistematización del censo animal</t>
  </si>
  <si>
    <t>Microchips para caninos y felinos</t>
  </si>
  <si>
    <t>363</t>
  </si>
  <si>
    <t>Trato digno y tenencia responsable de los animales</t>
  </si>
  <si>
    <t>Realización de campañas de protección y conservación de la fauna y flora</t>
  </si>
  <si>
    <t>Instalación de Vallas de protección de fauna silvestre</t>
  </si>
  <si>
    <t>Reuniones con las organizaciones y grupos organizados</t>
  </si>
  <si>
    <t>Evento de articulación Administación-grupos</t>
  </si>
  <si>
    <t>Jornadas de bienestar animal para equinos de alquiler</t>
  </si>
  <si>
    <t>Cantidad de equinos atendidos con asistencia tecnica veterinaria</t>
  </si>
  <si>
    <t>Capacitaciones y orientación a los beneficiarios del programa de equinos de alquiler</t>
  </si>
  <si>
    <t>16</t>
  </si>
  <si>
    <t>Reconocimiento de la diversidad étnica y cultural del municipio</t>
  </si>
  <si>
    <t>161</t>
  </si>
  <si>
    <t>Atención a grupos étnicos con criterios de equidad</t>
  </si>
  <si>
    <t>caracterizacion de grupos etnicos del municipio para identificar las necesidades de atencion</t>
  </si>
  <si>
    <t xml:space="preserve">Reuniones de mesa de trabajo </t>
  </si>
  <si>
    <t>Gestiones realizadas de atención diferencial de grupos étnicos</t>
  </si>
  <si>
    <t xml:space="preserve">Participación en actividades de emprendimiento y empleo </t>
  </si>
  <si>
    <t>412</t>
  </si>
  <si>
    <t xml:space="preserve">Derecho de libertad religiosa y de cultos </t>
  </si>
  <si>
    <t>Realización del mapeo y la caracterización de la labor cultural, social, educativa y de convivencia, de paz y reconciliación de las entidades basadas en la fe y sus organizaciones, en todo el Municipio.</t>
  </si>
  <si>
    <t>Fomentar espacios para la socialización, foros, talleres, capacitaciones de la política pública de Libertad de creencias y de cultos.</t>
  </si>
  <si>
    <t>Presentación y aprobación ante el Concejo  Municipal del proyecto de acuerdo y reglamentación</t>
  </si>
  <si>
    <t>Campañas para promocionar en la sociedad civil, las entidades públicas y privadas y los medios de comunicación, la no discriminación, la tolerancia y la no estigmatización por motivos de creencias religiosas</t>
  </si>
  <si>
    <t>Personas participando de las actividades programadas</t>
  </si>
  <si>
    <t xml:space="preserve">Campañas comunicacionales para visibilizar el aporte social al bien común de las diferentes comunidades religiosas y cultos </t>
  </si>
  <si>
    <t>Conformación y operatividad del comité tecnico intersectorial</t>
  </si>
  <si>
    <t>Eventos programados para las diferentes expresiones  de las entidades basadas en la fe y sus organizaciones, en todo el Municipio.</t>
  </si>
  <si>
    <t xml:space="preserve"> Conmemoración nacional del día Nacional de la Libertad de creencias y de cultos</t>
  </si>
  <si>
    <t>Diseño de un protocolo y ruta de atención de acompañamiento al Sector Interreligioso ante amenazas y vulneraciones por motivo de sus creencias</t>
  </si>
  <si>
    <t>Capacitaciones y asesorías a las entidades y organizaciones basadas en la fe, en sus proyectos sociales, educativos, de paz y  de interés de estas.</t>
  </si>
  <si>
    <t>24</t>
  </si>
  <si>
    <t>Seguridad alimentaria</t>
  </si>
  <si>
    <t>241</t>
  </si>
  <si>
    <t>Gobernanza de la seguridad alimentaria y Nutricional</t>
  </si>
  <si>
    <t>Fortalecimiento de la Seguridad Alimentaria y Nutricional en el Municipio de Caldas</t>
  </si>
  <si>
    <t>Familias acompañadas en las huertas de autoconsumo urbanas y rurales</t>
  </si>
  <si>
    <t>recursos Propios</t>
  </si>
  <si>
    <t>Capacitaciones en alimentación y nutrición con los diferentes grupos de edad, unidades productivas, madres comunitarias, clubes deportivos.</t>
  </si>
  <si>
    <t>Semana de la seguridad alimentaria y nutricional</t>
  </si>
  <si>
    <t>Semana de la lactancia materna</t>
  </si>
  <si>
    <t>personas participando de las diferentes campañas</t>
  </si>
  <si>
    <t>Mesa de seguridad alimentaria</t>
  </si>
  <si>
    <t>Niños, niñas y adolescentes titulares del derecho atenidos con el restaurante escolar</t>
  </si>
  <si>
    <t>COF DEP</t>
  </si>
  <si>
    <t>SGP ALIMENTACION ESCOLAR</t>
  </si>
  <si>
    <t>Niños, niñas y adolescentes beneficiados con los restaurantes comunitarios</t>
  </si>
  <si>
    <t>Suscripción de convenio con ICBF para el suministro de AAVN Bienestarina para la población en riesgo de malnutrición</t>
  </si>
  <si>
    <t>Numero de personas beneficiadas con AAVN</t>
  </si>
  <si>
    <t>Realizar jornada de tamizaje nutricional y encuestas de consumo y SAN, para los diferentes grupos de edad</t>
  </si>
  <si>
    <t>Personas con tamizaje nutricional realizado</t>
  </si>
  <si>
    <t>Paquetes alimentarios entregado a madres FAMI y comunitarias</t>
  </si>
  <si>
    <t>Restaurantes escolares y comunitarios mejorados con dotación</t>
  </si>
  <si>
    <t xml:space="preserve">Desarrollo  de software para la sistematización de la información de los programas de seguridad alimentaria y nutricional </t>
  </si>
  <si>
    <t>26</t>
  </si>
  <si>
    <t>Apoyo y promoción al turismo</t>
  </si>
  <si>
    <t>261</t>
  </si>
  <si>
    <t>Planificación turística territorial</t>
  </si>
  <si>
    <t>Implementación y ejecución del plan turístico territorial de Caldas</t>
  </si>
  <si>
    <t>Adopción, socialización e implementación del plan estrategico de desarrollo turistico</t>
  </si>
  <si>
    <t>Implementacion de las señaletas turisticas</t>
  </si>
  <si>
    <t>Murales de promocion turistica realizados</t>
  </si>
  <si>
    <t>Valla codigo de conducta y politica de sostenibilidad (Vereda la Clara, Vereda la Valeria y Alto de la Cruz)</t>
  </si>
  <si>
    <t>Celebración del dìa internacional del turismo</t>
  </si>
  <si>
    <t>Reuniones Consejo municipal de turismo</t>
  </si>
  <si>
    <t>Talleres rurales de construcción del diagnóstico y actualización de la política pública de turismo</t>
  </si>
  <si>
    <t>Talleres urbanos de construcción del diagnóstico y actualización de la política pública de turismo</t>
  </si>
  <si>
    <t>Presentación del proyecto de acuerdo al Concejo municipal, con la respectiva reglamentación</t>
  </si>
  <si>
    <t>262</t>
  </si>
  <si>
    <t>Caldas destino turístico competitivo y sostenible</t>
  </si>
  <si>
    <t>Levantamiento y caracterización del inventario turístico</t>
  </si>
  <si>
    <t>Fortalecimiento e implementación de las rutas turisticas</t>
  </si>
  <si>
    <t xml:space="preserve">mantenimiento </t>
  </si>
  <si>
    <t>Adecuación e instalación de puntos de información turística (parque principal y 1 movil)</t>
  </si>
  <si>
    <t>Implementación del SITUR (Sistema de indicadores turísticos)</t>
  </si>
  <si>
    <t>Rueda de negocios turística</t>
  </si>
  <si>
    <t>Realización de alianzas públicas-privadas para el desarrollo turístico</t>
  </si>
  <si>
    <t>Talleres de formalización turistica en RNT</t>
  </si>
  <si>
    <t>Talleres de formulación e implementación de las normas técnicas sectoriales NTS 002 y 003</t>
  </si>
  <si>
    <t>Desarrollo APP Caldas destino turistico inteligente</t>
  </si>
  <si>
    <t>Desarrollo del portal web o enlace para la promociòn del destino</t>
  </si>
  <si>
    <t>23</t>
  </si>
  <si>
    <t>Apoyo al sector comercio</t>
  </si>
  <si>
    <t>232</t>
  </si>
  <si>
    <t>Fortalecimiento a la agencia pública de empleo</t>
  </si>
  <si>
    <t>Diseño de un Modelo de empleabilidad para el municipio de Caldas</t>
  </si>
  <si>
    <t>Realización de alianzas con empresas</t>
  </si>
  <si>
    <t>Cantidad de personas participando de procesos de empleabilidad</t>
  </si>
  <si>
    <t>Seguimiento de permanencia laboral</t>
  </si>
  <si>
    <t>Reuniones empresariales</t>
  </si>
  <si>
    <t>Capacitaciones en formacion laboral</t>
  </si>
  <si>
    <t>Cantidad de personas participando de las capacitaciones</t>
  </si>
  <si>
    <t>Orientaciones individuales laborales</t>
  </si>
  <si>
    <t>orientaciones grupales laborales</t>
  </si>
  <si>
    <t>Jornadas de empleabilidad</t>
  </si>
  <si>
    <t>22</t>
  </si>
  <si>
    <t>Emprendimiento e innovación</t>
  </si>
  <si>
    <t>221</t>
  </si>
  <si>
    <t>Caldas por el empleo y el emprendimiento sostenible</t>
  </si>
  <si>
    <t>Implementación de un modelo de emprendimiento y comercio sostenible en el municipio de caldas</t>
  </si>
  <si>
    <t>Diagnostico municipal de emprendimiento y formulacion del modelo</t>
  </si>
  <si>
    <t>Presentacion del modelo a la ciudadanìa</t>
  </si>
  <si>
    <t>Implementación de un modelo de emprendimiento y comercio sostenible en el municipio de Caldas</t>
  </si>
  <si>
    <t>Oferta permanente de cursos de formacion para el empleo y empredimiento</t>
  </si>
  <si>
    <t>Personas que participan de cursos</t>
  </si>
  <si>
    <t>Difusion de cursos</t>
  </si>
  <si>
    <t>Concertación interinstitucional</t>
  </si>
  <si>
    <t>Asesorias individuales y grupales a emprendedores</t>
  </si>
  <si>
    <t>Convenio interinstitucional para la implementacion de incubadoras</t>
  </si>
  <si>
    <t>SGP Libre Inversion</t>
  </si>
  <si>
    <t>Recoleccion de información para la construcción de los indicadores de desarrollo economico municipal</t>
  </si>
  <si>
    <t xml:space="preserve">Plataforma tecnològica para la producciòn, comercializaciòn y promociòn </t>
  </si>
  <si>
    <t>Acuerdos de consumo con el Comercio y la Empresa Privada</t>
  </si>
  <si>
    <t>Estrategias comunicativas (magazin, programa radial,piezas graficas, videos)</t>
  </si>
  <si>
    <t>231</t>
  </si>
  <si>
    <t>Fortalecimiento empresarial y productivo de Caldas</t>
  </si>
  <si>
    <t>Ferias de mercados campesinos</t>
  </si>
  <si>
    <t>Ferias de emprendedores</t>
  </si>
  <si>
    <t>Ferias Compre en  Caldas-sector comercio</t>
  </si>
  <si>
    <t>Ruedas de negocios</t>
  </si>
  <si>
    <t>Capacitacion emprendedores turisticos y agricolas</t>
  </si>
  <si>
    <t>Emprendedores turisticos y agricolas asesorados</t>
  </si>
  <si>
    <t>Alianzas para capacitacion y acompañamiento al sector comercio</t>
  </si>
  <si>
    <t>Comerciantes con sello de emprendimiento sostenible</t>
  </si>
  <si>
    <t>Intercambios solidarios con municipios Aburrà Sur</t>
  </si>
  <si>
    <t>Encuentro metropolitano de experiencias de emprendimiento sostenible</t>
  </si>
  <si>
    <t>Alianzas interinstitucionales</t>
  </si>
  <si>
    <t>13</t>
  </si>
  <si>
    <t>Política de Juventud</t>
  </si>
  <si>
    <t>131</t>
  </si>
  <si>
    <t>Caldas Joven</t>
  </si>
  <si>
    <t>Fortalecimiento en la intervención integral, participativa e incluyente de la juventud del municipio Caldas</t>
  </si>
  <si>
    <t>Realizar la Identificación y caracterización de los grupos juveniles de Caldas (llamadas, visitas, encuestas)</t>
  </si>
  <si>
    <t>Realizar proceso de actualización del plan estrategico juvenil</t>
  </si>
  <si>
    <t>Realizar Encuentros Juveniles presentación de la Polìtica Pública y Plan de Desarrollo Juvenil</t>
  </si>
  <si>
    <t>Jovenes participando de las diferentes actividades del plan estrategico de desarrollo juvenil</t>
  </si>
  <si>
    <t>Difusiòn, sensiblizaciòn, capacitaciòn y acompañamiento CMJ</t>
  </si>
  <si>
    <t>Elecciones CMJ</t>
  </si>
  <si>
    <t>Reuniones y sesiones CMJ</t>
  </si>
  <si>
    <t>Reconocimiento a talentos juveniles</t>
  </si>
  <si>
    <t>Jovenes innovadores y emprendedores</t>
  </si>
  <si>
    <t>Prueba de titanes-Alto de San Miguel</t>
  </si>
  <si>
    <t>Viernes juvenil</t>
  </si>
  <si>
    <t>Semana de la juventud</t>
  </si>
  <si>
    <t>Consecusión del espacio fisico para los jòvenes</t>
  </si>
  <si>
    <t>Jovenes asesorados en diferentes temas</t>
  </si>
  <si>
    <t>Talleres en diferentes temas</t>
  </si>
  <si>
    <t>Campamento juvenil</t>
  </si>
  <si>
    <t>Plan de Acción del Programa Jovenes en Accion</t>
  </si>
  <si>
    <t>Jovenes beneficiados del Programa Jovenes en Acción</t>
  </si>
  <si>
    <t>Sec. Gobierno</t>
  </si>
  <si>
    <t>Atención y Orientación a los usuarios que llegan a la comisaria de familia</t>
  </si>
  <si>
    <t>Operativos para la prevención de la mendicidad y trabajop infantil</t>
  </si>
  <si>
    <t>Elaboración  y socialización de la ruta de atención</t>
  </si>
  <si>
    <t>123</t>
  </si>
  <si>
    <t xml:space="preserve">Fortalecimiento institucional para la atención integral de niños y niñas </t>
  </si>
  <si>
    <t>Elaboración e incorporación del Plan de acción a la política publica</t>
  </si>
  <si>
    <t>Realizar sesiones y capacitaciones de la mesa de Infancia y adolescencia</t>
  </si>
  <si>
    <t>Número de personas Atendidas y con orientación psicosocial y juridica a traves de la Comisaria de familia</t>
  </si>
  <si>
    <t>15</t>
  </si>
  <si>
    <t>151</t>
  </si>
  <si>
    <t xml:space="preserve">Fortalecimiento de la atención integral a victimas </t>
  </si>
  <si>
    <t>Asistencia y Atención Integral a Población Víctima del Municipio, para la construcción de paz, reconciliación y convivencia</t>
  </si>
  <si>
    <t>Número de sesiones realizadas de Comité Territorial de Justicia Transicional para la toma de decsiones en pro de la población victima del conflicto armado del Municipio</t>
  </si>
  <si>
    <t>Asesoria y orientación población victima del conflicto armado del Municipio</t>
  </si>
  <si>
    <t>Entregar ayudas Humanitarias Inmediatas a población victima que llegua al municipio</t>
  </si>
  <si>
    <t>En este Trimestre no fueron solicitadas este tipo de ayudas</t>
  </si>
  <si>
    <t xml:space="preserve">Entregar auxilio Funerario a población victima </t>
  </si>
  <si>
    <t>Apoyar logisticamente el funcionamiento de las sesiones de la Mesa Municipal de Victimas</t>
  </si>
  <si>
    <t>Participar en  sesiones de la Mesa Municipal de Victimas</t>
  </si>
  <si>
    <t>se realizo la actividad y no se requirio recurso financiero</t>
  </si>
  <si>
    <t>Recuperación y control del espacio público y urbanístico en el municipio de Caldas</t>
  </si>
  <si>
    <t>Realizar Audiencias de Control, seguimiento y demolición Urbanistico</t>
  </si>
  <si>
    <t>Fortalecimiento del Conocimiento y manejo del riesgo en atención de emergencias y/o desastres en el Municipio de Caldas</t>
  </si>
  <si>
    <t>Capacitaciones realizadas a los Cuerpos de Socorro y Grupos ambientales del Municipio</t>
  </si>
  <si>
    <t>Campañas Educativas realizadas en manejo y reducción del riesgo</t>
  </si>
  <si>
    <t>333</t>
  </si>
  <si>
    <t>Manejo de desastres</t>
  </si>
  <si>
    <t>Apoyar y fortalecer la unidad de Gestión del Riesgo en talento humano</t>
  </si>
  <si>
    <t>Dotar de elementos deprotección a la Unidad de Gestión de riesgos</t>
  </si>
  <si>
    <t>Numero de personas atendidas por los cuerpos de socorro del municipio</t>
  </si>
  <si>
    <t>Numero de eventos atendidos por los cuerpos de socorro del minicipio</t>
  </si>
  <si>
    <t xml:space="preserve">Numero de personas atendidas por los cuerpos de socorro del minicipio
</t>
  </si>
  <si>
    <t>operativos de control de uso de polvora</t>
  </si>
  <si>
    <t>Campañas de reducción del uso de la polvora</t>
  </si>
  <si>
    <t>Justicia y seguridad</t>
  </si>
  <si>
    <t>441</t>
  </si>
  <si>
    <t>Gestión de la Seguridad ciudadana, la Convivencia, el Acceso a la Justicia y DDHH</t>
  </si>
  <si>
    <t>Fortalecimiento de la seguridad, la convivencia y el control del delito en el Municipio de Caldas</t>
  </si>
  <si>
    <t>Operativos de control de prevencion del delito con reacción de policia metropolitana, ejercito naciona y  transito</t>
  </si>
  <si>
    <t>Operativos con el ejercito  y polcia  caravineros en sector rural del Municipio</t>
  </si>
  <si>
    <t>44</t>
  </si>
  <si>
    <t>Consejos descentralizados en veredas y barrios del Municipio</t>
  </si>
  <si>
    <t>Proyectos aprobados por parte del Consejo de oreden público</t>
  </si>
  <si>
    <t>Operativos en SPA y Sustancias embriagantes por parte de la policia nacional en parques y espacios públicos</t>
  </si>
  <si>
    <t xml:space="preserve">
Personas participantes en las campañas de cultura la legalidad</t>
  </si>
  <si>
    <t xml:space="preserve">visitas de control espacio público
</t>
  </si>
  <si>
    <t>implementación del Plan Integral de Seguridad y Convivencia Ciudadana territorial (PISCCT).</t>
  </si>
  <si>
    <t>campañas de explotación sexual</t>
  </si>
  <si>
    <t xml:space="preserve">Operativos de prevencion del delito con fuerza pública  </t>
  </si>
  <si>
    <t>Mesas de trabajo conjuntas con la comunidades para la prevencion del delito</t>
  </si>
  <si>
    <t>Fortalecimiento en gestion de la Comisaria de Familia y inspecciones de policia en talento humano</t>
  </si>
  <si>
    <t>Apoyar logisticamente la realización de reuniones de comité electoral</t>
  </si>
  <si>
    <t>Visitas tecnicas de controles ambientases</t>
  </si>
  <si>
    <t>Encuentros descentralizados con las comunidades rurales para el acceso a la justicia</t>
  </si>
  <si>
    <t>Convenio interadministrativo con la carcel envigado</t>
  </si>
  <si>
    <t>442</t>
  </si>
  <si>
    <t>Prevención, control y sanción del delito y a sus economías ilegales</t>
  </si>
  <si>
    <t xml:space="preserve">Campañas educativas de prevencion y contención de economias ilegales. </t>
  </si>
  <si>
    <t>Encuentros y capacitaciones de cultura de la legalidad a las Jac</t>
  </si>
  <si>
    <t>solicitar documentacion legal para el desarrollo de actividades economicas por parte de las inspecciones de policia, metrologia legal y policia nacional</t>
  </si>
  <si>
    <t xml:space="preserve"> Realizar operativos con rentas departamentales</t>
  </si>
  <si>
    <t>Campañas de prevencion del delito</t>
  </si>
  <si>
    <t>443</t>
  </si>
  <si>
    <t xml:space="preserve">Protección de los derechos humanos y la reconciliación </t>
  </si>
  <si>
    <t>Campañas defensa de los derechos humanos</t>
  </si>
  <si>
    <t>atención a los ciudanos que le han sido vulnerados los derechos humanos</t>
  </si>
  <si>
    <t>Estructuración e implementación plan municipal de derechos humanos</t>
  </si>
  <si>
    <t>444</t>
  </si>
  <si>
    <t>Paz, Reconciliación y Convivencia</t>
  </si>
  <si>
    <t>articular acciones con otras entidades para la atención población migrante</t>
  </si>
  <si>
    <t>Personas atendidas en diplomado de construccion de paz y metodos alternativos de solución de conflictos</t>
  </si>
  <si>
    <t>Personas atendidas atraves del centro de conciliación con convenio  universidad la salle</t>
  </si>
  <si>
    <t>Recursos Alternativos</t>
  </si>
  <si>
    <t xml:space="preserve">campañas construcción de paz </t>
  </si>
  <si>
    <t>Encuentros academicos y culturales que permitan el debate sobre los acuerdos de Paz</t>
  </si>
  <si>
    <t>sesiones consejo de paz</t>
  </si>
  <si>
    <t>No se utilizaron recursos finacieros</t>
  </si>
  <si>
    <t xml:space="preserve">Fortalecimiento de la Educación Inicial en el marco de la atención integral a la Primera Infancia del Municipio de Caldas                                                                                   </t>
  </si>
  <si>
    <t>Secretaría de Educación</t>
  </si>
  <si>
    <t xml:space="preserve"> Atención a niños y niñas en el centro de desarrollo infantil y en el hogar infantil</t>
  </si>
  <si>
    <t xml:space="preserve">Atención integral a familias con niños entre  cero y  dos años </t>
  </si>
  <si>
    <t>comfenalco</t>
  </si>
  <si>
    <t>Atención de niños y niñas a través de la ludoteca itinerante</t>
  </si>
  <si>
    <t>Capacitiación a madres comunitarias de la zona urbana y rural del muncipio</t>
  </si>
  <si>
    <t>Familias atendidas con la modalidad Buen Comienzo Antioquia</t>
  </si>
  <si>
    <t xml:space="preserve">Ejecución ICBF - oferta  Programática regional </t>
  </si>
  <si>
    <t>Niños Atendidos con la modalidad familiar del ICBF-FAMI</t>
  </si>
  <si>
    <t>19</t>
  </si>
  <si>
    <t>Educación para transformar vidas</t>
  </si>
  <si>
    <t>191</t>
  </si>
  <si>
    <t>Calidad y pertinencia educativa</t>
  </si>
  <si>
    <t>Implementación del Plan de Lectura, Escritura, Oralidad y Bibliotecas: “Caldas Nuestro Cuento"</t>
  </si>
  <si>
    <t xml:space="preserve">Personas atendidas con la oferta de servicios de la biblioteca municipal </t>
  </si>
  <si>
    <t>Número de  servicios ofertados en la biblioteca pública  municipal</t>
  </si>
  <si>
    <t>Mejoramiento de la infraestructura física de la biblioteca municipal</t>
  </si>
  <si>
    <t>Usuarios beneficiados con la dotación de  diarios y periodicos  para el servicio a la comunidad</t>
  </si>
  <si>
    <t>Mejoramiento de la Calidad y Pertinencia en la Educación del Municipio de Caldas</t>
  </si>
  <si>
    <t xml:space="preserve">  Estudiantes en jornada complementaria </t>
  </si>
  <si>
    <t>Entre la Casa Municipal de la Cultura, el INDEC y la oferta Cultivarte se han atendido 625 estudiantes, superando lo proyectado</t>
  </si>
  <si>
    <t>Ofertas de formación en jornadas complementarias</t>
  </si>
  <si>
    <t>Ofertas del INDEC y Casa Municipal de la Cultura</t>
  </si>
  <si>
    <t>Cultivarte - Ludotecario</t>
  </si>
  <si>
    <t>Espacios disponibles para el aprovechamiento de ofertas de formación en jornada complementaria</t>
  </si>
  <si>
    <t>Garantizar el Transito Exitoso a  niños y niñas de educación inicial a educación regular</t>
  </si>
  <si>
    <t>Revisión, Actualización y Plan de Acción para la linea de Calidad y Pertinencia del Plan Educativo Municipal 2015-2024</t>
  </si>
  <si>
    <t xml:space="preserve">Estudiantes de las instituciones con desempeño bajo capacitados en Presaber 11° a  </t>
  </si>
  <si>
    <t xml:space="preserve"> Estudiantes reconocidos como mejores bachilleres del municipio</t>
  </si>
  <si>
    <t>Estudiantes participando en ejercicio de olimpiadas del conocimiento</t>
  </si>
  <si>
    <t xml:space="preserve"> instituciones con asesoría en la actualización de sus manuales de convivencia</t>
  </si>
  <si>
    <t>Se realizó en mayo con recursos de la Secretaría de Educación Departamental</t>
  </si>
  <si>
    <t>192</t>
  </si>
  <si>
    <t xml:space="preserve">Educación para el trabajo y desarrollo humano </t>
  </si>
  <si>
    <t>Fortalecimiento de la Educación Terciaria y/o Superior en el Municipio de Caldas</t>
  </si>
  <si>
    <t>Estudiantes atendidos con Media Técnica en el Municipio</t>
  </si>
  <si>
    <t>Se realiza a traves del SENA y la Secretaría de Educación Departamental en 3 Instituciones del municipio</t>
  </si>
  <si>
    <t>Estudiantes Beneficiados en convenios de formación Técnica y Tecnológica</t>
  </si>
  <si>
    <t>Actualmente está en proceso la realización de dos convenios para la formación técnica de estudiantes del municipio</t>
  </si>
  <si>
    <t>Estudiantes beneficiados con programas de bilinguismo, robótica, programación y mantenimiento de sofware</t>
  </si>
  <si>
    <t>Se tiene un proceso de formación en bilinguismo a 12 docentes de primaria y cada una atiende 35 estudiantes</t>
  </si>
  <si>
    <t>193</t>
  </si>
  <si>
    <t>Educación rural e incluyente</t>
  </si>
  <si>
    <t>Implementación de una Educación Rural de Calidad y de Inclusión  en el Municipio de Caldas</t>
  </si>
  <si>
    <t>Estudiantes de la Ruralidad beneficiados con la modernización  de las salas de computo en las sedes educativas rurales</t>
  </si>
  <si>
    <t>SGP Educación</t>
  </si>
  <si>
    <t>Se adquirieron 119 equipos para entregar a 11 sedes educativas rurales. Se encuentran en proceso de inventario (registro y plaqueteo)</t>
  </si>
  <si>
    <t>Sedes educativas con mantenimiento locativo</t>
  </si>
  <si>
    <t>Se ejecuta a traves de Secretaría de Infraestructura Física</t>
  </si>
  <si>
    <t>docentes capacitadas en modelos flexibles</t>
  </si>
  <si>
    <t>Pendiente capacitación</t>
  </si>
  <si>
    <t>Estudiantes atendidos en  formación técnica a partir de grado 10° en la ruralidad</t>
  </si>
  <si>
    <t>No se ha facilitado el desarrollo de programas técnicos dado que se requiere presencialidad</t>
  </si>
  <si>
    <t>194</t>
  </si>
  <si>
    <t>Acceso y cobertura educativa</t>
  </si>
  <si>
    <t>Fortalecimiento y Mejoramiento del Acceso, Cobertura y Permanencia Escolar en el Municipio de Caldas</t>
  </si>
  <si>
    <t>Atención de cupos en las instituciones educativas oficiales</t>
  </si>
  <si>
    <t>Estudiantes rurales atendidos con transporte escolar</t>
  </si>
  <si>
    <t>Intervención a la infraestructura  educativa y mejoramiento a la dotación</t>
  </si>
  <si>
    <t>Se ejecuta a traves de Infraestructura y se debe realizar el traslado de los recursos disponibles en el rubro</t>
  </si>
  <si>
    <t>Seguimiento a los Fondos de servicios educativos</t>
  </si>
  <si>
    <t>Recursos de SGP Gratuidad</t>
  </si>
  <si>
    <t>Sedes educativas con disponibilidad de servicios públicos e internet</t>
  </si>
  <si>
    <t>Incremento de cupos en en las Instituciones educativas del Municipio</t>
  </si>
  <si>
    <t>Horas extras giradas por Secretaría de Educación Departamental para atender los nocturnos</t>
  </si>
  <si>
    <t>195</t>
  </si>
  <si>
    <t>Fortaleciendo la docencia</t>
  </si>
  <si>
    <t>Fortalecimiento Curricular y de la Docencia en el Municipio de Caldas</t>
  </si>
  <si>
    <t xml:space="preserve">Realización de Foro Educativo Municiapal </t>
  </si>
  <si>
    <t>Se ejecutó mediante convenio de reciprocidad con Corporación Universitaria Lasallista</t>
  </si>
  <si>
    <t xml:space="preserve">Exaltación de la labor a  docentes y directivos docentes del Municipio de Caldas </t>
  </si>
  <si>
    <t>196</t>
  </si>
  <si>
    <t xml:space="preserve">Fomentado  a la educación superior </t>
  </si>
  <si>
    <t>Estudiantes beneficados con becas para educación superior</t>
  </si>
  <si>
    <t>Pendiente pago de 52.735.623 correspondiente a segundo semestre de 2021</t>
  </si>
  <si>
    <t>Pendiente pago de 36.341.040 correspondiente a segundo semestre de 2021</t>
  </si>
  <si>
    <t>197</t>
  </si>
  <si>
    <t xml:space="preserve">Permanencia Escolar </t>
  </si>
  <si>
    <t>Estudiantes beneficiados con kits escolares</t>
  </si>
  <si>
    <t>Ejecución con recursos de donaciones de empresa privada</t>
  </si>
  <si>
    <t>Estudiantes beneficiados con la implementación de la unidad Municipal de Atención Psicosocial y Pedagógica para los estudiantes de las instituciones educativas oficiales del municipio de caldas</t>
  </si>
  <si>
    <t>Población beneficiada con el desarrollo del sofware para integrar plataformas educativas</t>
  </si>
  <si>
    <t>% de implementación del software educativo</t>
  </si>
  <si>
    <t>Construcción y mantenimiento de la Infraestructura física educativa del Municipio Caldas</t>
  </si>
  <si>
    <t>Número</t>
  </si>
  <si>
    <t>Secretaría de Infraestructura Física</t>
  </si>
  <si>
    <t>CONSTRUCCION DE INSTUCION EDUCATIVA RURAL SAN FRANCISCO VEREDA LA QUIEBRA</t>
  </si>
  <si>
    <t>30116 - Infraestructura Educativa</t>
  </si>
  <si>
    <t>RECURSOS PROPIOS</t>
  </si>
  <si>
    <t>Seguimiento Construccion Colegio IE San Francisco</t>
  </si>
  <si>
    <t>30701 - Fortalecimiento a los programas de Mejoramiento y Construcción de Vivienda</t>
  </si>
  <si>
    <t>Sin obserbación</t>
  </si>
  <si>
    <t>OBRAS DE MEJORAMIENTO DE RESTAURANTES ESCOLARES</t>
  </si>
  <si>
    <t>30121 - INFRAESTRUCTURA RESTAURANTE ESCOLARES</t>
  </si>
  <si>
    <t>Inicio Fase de Diagnostivcos y presupuestos</t>
  </si>
  <si>
    <t>SEGUIMIENTO AYUDA Y DIAGNOSTICO DE OBRAS DE MEJORAMIENTO DE IE</t>
  </si>
  <si>
    <t>50116 - Infraestructura Educativa</t>
  </si>
  <si>
    <t>SGP LIBRE INV</t>
  </si>
  <si>
    <t>OBRAS DE MEJORAMIENTO DE INFRAESTRUCTURA DEPORTIVA- CANCHA HABITAT DEL SUR</t>
  </si>
  <si>
    <t>Mts2</t>
  </si>
  <si>
    <t>10001002 - OTROS</t>
  </si>
  <si>
    <t>OTROS</t>
  </si>
  <si>
    <t>En proceso de Licitación</t>
  </si>
  <si>
    <t>OBRAS DE MEJORAMIENTO DE PISCINA ESCUELA MUNICIPIO DE CALDAS</t>
  </si>
  <si>
    <t xml:space="preserve">50416 - Fortalecimiento a la infraestructura deportiva </t>
  </si>
  <si>
    <t>En etapa de Diagnostico</t>
  </si>
  <si>
    <t>Aprovechamiento apropiación cultural y artística para la transformación humana y social de Caldas</t>
  </si>
  <si>
    <t>OBRAS DE MANTENIMIENTO CASA DE LA CULTURA MUNICIPIO DE CALDAS</t>
  </si>
  <si>
    <t xml:space="preserve">10001001 - </t>
  </si>
  <si>
    <t>COF DPTO</t>
  </si>
  <si>
    <t>OBRAS DE MANTENIMIENTO INTERNO CASA DE LA CULTURA MUNICIPIO DE CALDAS</t>
  </si>
  <si>
    <t>51502 - Fortalecimiento al Espacio Público Municipal</t>
  </si>
  <si>
    <t>ADECUACIóN DE REDES ELECTRICAS Y DE DATOS DE LA CASA DE LA CULTURA</t>
  </si>
  <si>
    <t>Adecuación y fortalecimiento institucional de Caldas</t>
  </si>
  <si>
    <t>OBRAS DE ADECUACION Y MANTENIMIENTO PLAZA DE MERCADO MUNICIPIO DE CALDAS</t>
  </si>
  <si>
    <t>30801 - Gobernanza del sector agropecuario y bienestar animal</t>
  </si>
  <si>
    <t>SEGUIMIENTO CONTROL Y EVALUACION A PROGRAMAS DE MEJORAMIENTO DE VIVIENDA DEL MUNICIPIO DE CALDAS</t>
  </si>
  <si>
    <t>Meses</t>
  </si>
  <si>
    <t>COFINANCIAR LA REALIZACION DE PROGRAMAS DE MEJORAMIENTO DE 90 VIVIENDAS</t>
  </si>
  <si>
    <t>Esperando firma de Convenio</t>
  </si>
  <si>
    <t>EJECUCIóN DE OBRAS PARA LA ADECUACION Y MANTENIMIENTO DEL PARQUE HABITAT DEL SUR</t>
  </si>
  <si>
    <t>31503 - Infraestructura de equipamiento Comunitario</t>
  </si>
  <si>
    <t>ESTUDIOS DISEñO Y CONSTRUCCION DE PROYECTO SACUDETE AL PARQUE</t>
  </si>
  <si>
    <t>En etapa de revision de proyecto</t>
  </si>
  <si>
    <t>REALIZACION DE ESTUDIOS DE PREFACTIBILIDAD PARA LA CONSTRUCCION DE LA AMPLIACION DE LA CRA 48</t>
  </si>
  <si>
    <t>31501 - Obliga. Urbanísticas. (Equipamento Comunitario)</t>
  </si>
  <si>
    <t>REALIZACIóN DE ESTUDIOS Y DISEñOS PARA VIA CORRALA-CORRALITA</t>
  </si>
  <si>
    <t>Terminado</t>
  </si>
  <si>
    <t>REALIZACIóN DE ESTUDIOS Y DISEñOS PARA VIA SALADA PARTE BAJA</t>
  </si>
  <si>
    <t>REALIZACIóN DE ESTUDIOS Y DISEñOS PARA VIA EL RAIZAL-CHUSALA VIA ANGELOPOLIS-AGUACATALA</t>
  </si>
  <si>
    <t>GESTIONES PARA LA  IMPLANTACION DE SISTEMAS DE ALERTA EN PUNTOS CRITICOS EN EL MUNICIPIO DE CALDAS</t>
  </si>
  <si>
    <t>31203 - Gestión del riesgo</t>
  </si>
  <si>
    <t>En ejecución</t>
  </si>
  <si>
    <t>ESTUDIOS Y DISEñOS PARA MITIGACION DE MOVIMIENTO EN MASA QUEBRADA LA VALERIA BARRIO VILLA CAPRI-LA PLANTA</t>
  </si>
  <si>
    <t>61006 - Transferencias del Sector Eléctrico TSE</t>
  </si>
  <si>
    <t>ESTUDIOS Y DISEñOS PARA CUMPLIMIENTO DE ACCION POPULAR SECTOR DE ANDALUCIA</t>
  </si>
  <si>
    <t>PRESENTACIOON DE PROYECTO DE COFICNACIOACION PARA SISTEMA DE MONITOREO DE PUNTOS CRITICOS, SECTOR LA PLANTA</t>
  </si>
  <si>
    <t>10001004 - REGALÍAS</t>
  </si>
  <si>
    <t>REGALÍAS</t>
  </si>
  <si>
    <t>DISEñO DE INFRAESTRUCTURA PARA LA SALA DE CRISIS DE GESTION DEL RIESGO DEL MUNICIPIO DE CALDAS</t>
  </si>
  <si>
    <t>Construcción saneamiento básico y recuperación de fuentes hídricas Caldas</t>
  </si>
  <si>
    <t>MONITOREO Y SEGUIMIENTO EN LA PRESTACIóN DEL SERVICIO DE ACUEDUCTOS RURALES</t>
  </si>
  <si>
    <t>PRESENTACION DE PROYECTOS A CORANTIOQUIA PARA LA INSTALACION DE SISTEMAS DE TRATAMIENTO DE AGUAS RESIDUALES INDIVIDUALES</t>
  </si>
  <si>
    <t>En etapa precontractual</t>
  </si>
  <si>
    <t>EJECUCIóN DE OBRAS DE INSTALACION DE 40 SISTEMAS DE TRATAMIENTO DE AGUAS RESIDUALES EN VEREDAS DEL MUNICIPIO DE CALDAS</t>
  </si>
  <si>
    <t>SUMINISTRO DE ENERGIA PARA SISTEMA DE ALUMBRADO PUBLICO</t>
  </si>
  <si>
    <t>30601 - Mantenim,  expanc y consumo alumbrado pco</t>
  </si>
  <si>
    <t>EXPANSIóN  Y REPOSICION DE LUMINARIAS DEL SISTEMA DE ALUMBRADO PUBLICO EN EL MUNICIPIO DE CALDAS</t>
  </si>
  <si>
    <t>SEGUIMIENTO CONTROL Y VIGILANCIA PARA LOS SISTEMAS DE ALUMBRADO PUBLICO DEL MUNICIPIO DE CALDAS</t>
  </si>
  <si>
    <t>OBRAS DE MANTENIMIENTO DE LA VIA LA TOLVA PIEDRA VERDE DEL MUNICIPIO DE CALDAS</t>
  </si>
  <si>
    <t>Kilómetros</t>
  </si>
  <si>
    <t>FIRMA DE CONVENIO POR EL PROYECTO DE CICLOCAMINABILIDAD ENTRE LA RAYA Y EL SECTOR DE NICANOR</t>
  </si>
  <si>
    <t>30901 - Infraestructura Vial</t>
  </si>
  <si>
    <t>Terminado-En ejecucion la Realizacion de diseños</t>
  </si>
  <si>
    <t>SEGUIMIENTO Y DIAGNOSTICO DE PROGRAMAS Y PROYECTOS DE INFRAESTRUCTURA VIAL</t>
  </si>
  <si>
    <t>REALIZACIóN DE TOPOGRAFIA EN DESARROLLO DE CONVENIO DE CICLOCAMINABILIDAD</t>
  </si>
  <si>
    <t>FIRMA DE CONVENIO PARA MEJORAMIENTO DE ENTORNO BARRIAL PARQUE HABITAT DEL SUR</t>
  </si>
  <si>
    <t>Desarrollo de proyectos urbanos integradores y sostenibles Caldas</t>
  </si>
  <si>
    <t>FIRMA DE CONVENIO PARA MEJORAMIENTO DE CENTRALIDAD BARRIAL BARRIO FELIPE ECHAVARRIA 1 Y 2</t>
  </si>
  <si>
    <t>ADECUACION Y MANTENIMIENTO DE PASAMANOS EN VIAS MUNICIPIO DE CALDAS</t>
  </si>
  <si>
    <t>CONSTRUCCION DE ANDENES SEGUN NORMATIVIDAD URBANISTICA Y DE ACCESIBILIDAD</t>
  </si>
  <si>
    <t>ADECUACION Y MANTENIMIENTO DE SEDES DE LA ADMINISTRACIóN MUNICIPAL Y EDIFICACIONES PúBLICAS</t>
  </si>
  <si>
    <t>CONTRUCCION DE INFRAESTRUCTURA PARA LA SALA DE CRISIS DE GESTION DEL RIESGO EN EL MUNICIPIO DE CALDAS</t>
  </si>
  <si>
    <t>31702 - Gobierno digital y sistemas de información ciudadana</t>
  </si>
  <si>
    <t>ADECUACION DE INSTITUCIONES  EDUCATIVAS RURAL Y URBANAS</t>
  </si>
  <si>
    <t>En etapa de diagnostico</t>
  </si>
  <si>
    <t xml:space="preserve">En etapa de Licitación </t>
  </si>
  <si>
    <t>OBRAS DE CONSTRUCCION Y ADECUACION CENTRALIDAD BARRIAL FELIPE ECHAVARRIA</t>
  </si>
  <si>
    <t>30403 - Fortalecimiento Institucional Deportivo</t>
  </si>
  <si>
    <t>REALIZACIóN DE ESTUDIOS DE PREFACTIBILIDAD PARA EL DESARROLLO DE PLAZA DE MERCADO DEL MUNICIPIO DE CALDAS</t>
  </si>
  <si>
    <t>No ha Iniciado</t>
  </si>
  <si>
    <t>REALIZACION DE ESTUDIOS Y DISEñOS PARA PROGRAMAS DE VIVIENDA NUEVA  SOLUCIONES DE VIVIENDA</t>
  </si>
  <si>
    <t>Implementación de energías alternativas, energías renovables  y/o energías limpias en los proyectos de infraestructura que adelante el Municipio de Caldas.</t>
  </si>
  <si>
    <t>DISEñOS PARA LA IMPLEMENTACIóN DE ENERGIA SOLAR EN EL ESTADIO DE CALDAS</t>
  </si>
  <si>
    <t>DOTACION DE CENTRO DE MONITORIO DE CRISIS DE ESTION DEL RIESGO DEL MUNICIPIO DE CALDAS</t>
  </si>
  <si>
    <t>PRESENTACIóN DE PROYECTO DE OBRAS DE CONTENCIóN DE MOVIMIENTO EN MASA QUEBRADA LA VALERA, BARRIO LA PLANTA-VILLA CAPRI</t>
  </si>
  <si>
    <t>EJECUCIóN DE OBRAS DE CONTENCIóN QUEBRADA SECTOR ANDALUCíA</t>
  </si>
  <si>
    <t>PRESENTACIóN DE PROYECTO PARA REHABILITACION DE PRESAS RIO ABURRA SECTOR LA CLARA</t>
  </si>
  <si>
    <t>REALIZACION DE ESTUDIOS Y DISEñOS PARA OBRAS DE CANALIZACION QUEBRADA CORRALITA</t>
  </si>
  <si>
    <t>REALIZACIóN DE ESTUDIOS Y DISEñOS PARA EJECUCION DE OBRAS DE CANALIZACION QUEBRADA LA VALERIA</t>
  </si>
  <si>
    <t>ACOMPAñAMIENTO A LOS ACUEDUCTOS VEREDALES EN LA PRESENTACIóN DE PROYECTOS PARA POTENCIALIZACION DE ACUEDUCTOS</t>
  </si>
  <si>
    <t>31715 - FORTALECIMIENTO SERVICIOS PUBLICOS</t>
  </si>
  <si>
    <t>En ejecucion</t>
  </si>
  <si>
    <t>REALIZACION DE ESTUDIOS Y DISEñOS PARA LA OPTIMIZACION DE ACUEDUCTOS VEREDALES</t>
  </si>
  <si>
    <t>CONSTRUCCIóN DE SISTEMA DE TRATAMIENTO DE AGUA POTABLE PARA ESCUELA RURAL SINIFANA</t>
  </si>
  <si>
    <t>PERSONAS IMPACTADAS CON OBRAS DE MEJORAMIENTO DE ACUEDUCTO VEREDA EL RAIZAL</t>
  </si>
  <si>
    <t>PRESENTACIóN DE PROYECTO AL MINISTERIO PARA LA OPTIMIZACIóN DE ACUEDUCTOS VEREDALES</t>
  </si>
  <si>
    <t>30602 - FORTALECIMIENTO SERVICIOS PUBLICOS</t>
  </si>
  <si>
    <t>SEGUIMIENTO Y PROGRAMACION IMPLEMENTACION DE PLAN MAESTRO DE ACUEDUCTO Y ALCANTARILLADO ETAPA 10-FIRMA COMPROMISOS</t>
  </si>
  <si>
    <t>MANTENIMIENTO Y OPERACIóN DE SISTEMA DE ALUMBRADO PUBLICO</t>
  </si>
  <si>
    <t>INTERVENTORíA PARA LA EXPANSIóN DEL SISTEMA DE ALUMBRADO PUBLICO</t>
  </si>
  <si>
    <t>DISEñO DE URBANISTICO Y ARQUITECTONICO DE LA UVA- UNIAD DE VIDA PARA ANTIOQUIA</t>
  </si>
  <si>
    <t>DISEñO DE LA RUTA DE LA CERáMICA EN EL MUNICIPIO DE CALDAS</t>
  </si>
  <si>
    <t>PAVIMENTACIóN DE VíAS URBANAS Y RURALES</t>
  </si>
  <si>
    <t>PRESENTACION DE PROYECTO PARA VIA CORRALA CORALITA EN EL MUNICIPIO DE CALDAS</t>
  </si>
  <si>
    <t>DISEñOS TéCNICOS FASE III PARA VíA CORRALA CORRALITA</t>
  </si>
  <si>
    <t>PRESENTACION DE PROYECTO PARA VIA SALADA PARTE BAJA EN EL MUNICIPIO DE CALDAS</t>
  </si>
  <si>
    <t>DISEñOS TéCNICOS FASE III PARA VíA SALADA PARTE BAJA</t>
  </si>
  <si>
    <t>DISEñO DE REDES ELECTRICAS Y DE VOZ Y DATOS PARA INSTALACIONES NUEVO CAM</t>
  </si>
  <si>
    <t>CONSTUCCION DE REDES ELECTRICAS Y DE VOS Y DATOS PARA EL MUEVO CAM MUNICIPAL</t>
  </si>
  <si>
    <t>OBRAS DE CONSTRUCCION Y ADECUACION DE INSTALACIONES  DE NUEVO CAM PARA CONSTITUIR PUESTOS DE TRABAJO</t>
  </si>
  <si>
    <t>INSTALCION DE CAMARAS DE VIDEO VIGILANCIA EN LA ZONA URBANA DEL MUNICIPIO DE CALDAS</t>
  </si>
  <si>
    <t>DISEñO DE COMPLEJO ACUATICO MUNICIPIO DE CALDAS</t>
  </si>
  <si>
    <t>ADECUACION DE LAS INSTALACIONES DE LAS INSPECCIONES DE POLICIA Y COMISARIA DE FAMILIA EN EL NUEVO CAM MUNICIPAL</t>
  </si>
  <si>
    <t>OBRAS DE ADECUACIóN DE PARQUES DE INTERéS PATRIMONIAL</t>
  </si>
  <si>
    <t>31507 - Mantenimiento de edificios Públicos, Culturales y de Interés Patrimonial</t>
  </si>
  <si>
    <t>CONSTRUCCION DEL CENTRO DE MONITORIO DE CáMARAS EN LAS INSTALACIONES DEL CAM CALDAS</t>
  </si>
  <si>
    <t>Acciones de modernización  y remodelación física y tecnológica de la biblioteca Municipal.</t>
  </si>
  <si>
    <t>OBRAS CIVILES DE ADECUACION Y PUESTA EN MARCHA DEL ASCENSOR DE LA BIBLIOTECA MUNICIPAL</t>
  </si>
  <si>
    <t>ADECUACIONES Y MANTENIMIENTO ESPACIOS BIBLIOTECA MUNICIPAL</t>
  </si>
  <si>
    <t>50507 - Mantenimiento de Edificios Publicos</t>
  </si>
  <si>
    <t>CONSTRUCCIóN DE GRADAS PARA CENTRO DE LECTURA BIBLIOTECA</t>
  </si>
  <si>
    <t>REHABILITACIóN CASETA LA CLARA</t>
  </si>
  <si>
    <t>DISEñO CASETA COMNUNAL  JAC</t>
  </si>
  <si>
    <t>DISEñO CUBIERTAS EQUIPAMIENTO COMUNITARIO</t>
  </si>
  <si>
    <t>MANTENIMIENTO Y REPARCHEO DE VIAS URBANAS Y RURALES</t>
  </si>
  <si>
    <t>En ejecucion con contrato 1050-2021</t>
  </si>
  <si>
    <t>DEMARCACION DE VIAS URBANAS Y RURALES</t>
  </si>
  <si>
    <t>DISEñO DE ESTRUCTURAS DE CONTENCIóN PARA FALLO DE VIA DE ACCESO CORRALA PARTE ALTA</t>
  </si>
  <si>
    <t>OBRAS CIVILES DE CONSTRUCCION DE MURO DE CONTENCIO EN CORRALA PARTE ALTA</t>
  </si>
  <si>
    <t>DISEñO DE ESTRUCTURAS DE CONTENCION POR FALLO DE VIA VEREDA LA AGUACATALA</t>
  </si>
  <si>
    <t>OBRAS CIVILES DE CONSTRUCCION DE MURO DE CONTENCIO EN CORRALA PARTE BAJA</t>
  </si>
  <si>
    <t>OBRAS CIVILES DE ADECUACIóN DEL ALBERGUE MUNICIPAL</t>
  </si>
  <si>
    <t>0.5</t>
  </si>
  <si>
    <t>0.75</t>
  </si>
  <si>
    <t>1111</t>
  </si>
  <si>
    <t xml:space="preserve">Fomento deportivo </t>
  </si>
  <si>
    <t>Fortalecimiento y fomento deportivo a través del programa “Iniciación y rotación deportiva” en el municipio de Caldas</t>
  </si>
  <si>
    <t>INDEC</t>
  </si>
  <si>
    <t>Embajadores Deportistas y Para- deportistas Apoyados</t>
  </si>
  <si>
    <t>Participación  en torneos, metropolitanos, Departamentales y/o Nacionales</t>
  </si>
  <si>
    <t>Deportistas que representaràn al Municipio de Caldas en torneos Metropolitanos, Departamentales y/o Nacionales</t>
  </si>
  <si>
    <t>Medallas obtenidas en Ajedrez</t>
  </si>
  <si>
    <t xml:space="preserve">Medallas obtenidas en Atletismo </t>
  </si>
  <si>
    <t>Medallas obtenidas en MMA (Boxeo)</t>
  </si>
  <si>
    <t>Medallas obtenidas en Natación</t>
  </si>
  <si>
    <t>Medallas obtenidas en Porrismo</t>
  </si>
  <si>
    <t>Medallas obtenidas en Ciclismo</t>
  </si>
  <si>
    <t>No se realizaron juegos metropolitanos</t>
  </si>
  <si>
    <t>Medallas obtenidas en BMX</t>
  </si>
  <si>
    <t>Esta disciplina se ramificó de ciclismo y fue incluida dentro del mismo producto. No cuenta con programación física ni financiera</t>
  </si>
  <si>
    <t xml:space="preserve">Medallas obtenidas en patinaje </t>
  </si>
  <si>
    <t>Hubo participación en los eventos pero no se obtuvo medalla</t>
  </si>
  <si>
    <t xml:space="preserve">Medallas obtenidas en ciclomontañismo </t>
  </si>
  <si>
    <t>Medallas obtenidas en fútbol</t>
  </si>
  <si>
    <t>Participaciòn en torneos deportivos</t>
  </si>
  <si>
    <t xml:space="preserve"> Torneos fùtbol </t>
  </si>
  <si>
    <t xml:space="preserve"> Torneos ciclo montañismo </t>
  </si>
  <si>
    <t xml:space="preserve"> Torneos gimnasia artistica </t>
  </si>
  <si>
    <t xml:space="preserve"> Torneos atletismo </t>
  </si>
  <si>
    <t xml:space="preserve"> Torneos mma-boxeo</t>
  </si>
  <si>
    <t xml:space="preserve">Torneos voleibol </t>
  </si>
  <si>
    <t>Torneos ajedrez</t>
  </si>
  <si>
    <t xml:space="preserve">Torneos taekwondo </t>
  </si>
  <si>
    <t>Torneos disco volador</t>
  </si>
  <si>
    <t xml:space="preserve">Torneos patinaje </t>
  </si>
  <si>
    <t xml:space="preserve">Torneos rugby </t>
  </si>
  <si>
    <t xml:space="preserve">Torneos nataciòn </t>
  </si>
  <si>
    <t>Torneos ciclismo</t>
  </si>
  <si>
    <t xml:space="preserve">Torneos baloncesto </t>
  </si>
  <si>
    <t xml:space="preserve">Torneos porrismo </t>
  </si>
  <si>
    <t xml:space="preserve"> Número de participantes inscritas a los procesos de  iniciacion y rotación (4 a 12 años)</t>
  </si>
  <si>
    <t>Valoraciones - caracterizacion de ususarios de los programas de actividad física</t>
  </si>
  <si>
    <t>Número de personas inscritas a los procesos de formacion (13 a &gt; )</t>
  </si>
  <si>
    <t>Número de personas inscritas a los procesos de formacion</t>
  </si>
  <si>
    <t>Recurso alternativos</t>
  </si>
  <si>
    <t>ley de cigarrillo   vigencia  2021  $57.036.764 //vigencia 2020  $112.166.256 octubre 2020 + diciembre 11.452.286 = 123.618.543/// vigencia 2016-2019 sin ejecutar al 100% 94.691.894 ,Se suma todo para la vigencia 2021 por medio de un nuevo plan de inversion radicado en mayo y dinero traslado el 03 de septiembre a cuentas indec por indeportes</t>
  </si>
  <si>
    <t>Número de personas inscritas a los procesos de  competencia</t>
  </si>
  <si>
    <t>Número de participantes inscritos a los procesos de rotación, iniciación y formacion en zona urbana</t>
  </si>
  <si>
    <t>Número de participantes inscritas a los procesos de rotación, iniciación y formacion en zona rural</t>
  </si>
  <si>
    <t>Número de valoraciones a la población deportista integrantes de selecciones municipales</t>
  </si>
  <si>
    <t>1112</t>
  </si>
  <si>
    <t>Fortalecimiento Institucional Deportivo</t>
  </si>
  <si>
    <t>Fortalecimiento operativo y tecnológico del sector deportivo en el municipio de Caldas</t>
  </si>
  <si>
    <t xml:space="preserve">Número de capacitaciones </t>
  </si>
  <si>
    <t>Numero de instructores deportivos, lideres y tecnicos  formados</t>
  </si>
  <si>
    <t xml:space="preserve">Numero de Clubes deportivos con asesoria </t>
  </si>
  <si>
    <t xml:space="preserve">Ningún club solicitó asesoría para conformación pero si asesoro juridicamente en otros temas deportivos y del indec </t>
  </si>
  <si>
    <t xml:space="preserve">Número de Clubes con reconocimiento deportivo </t>
  </si>
  <si>
    <t>No se realizó ya que no se pidieron asesorías para conformación de clubes,se realizaron capacitaciones de otro tipo juridico</t>
  </si>
  <si>
    <t>Número de participantes en las capacitaciones desde
fisioterapia a los monitores INDEC y representantes de clubes</t>
  </si>
  <si>
    <t>SGP Deporte</t>
  </si>
  <si>
    <t>Número de deportistas en formación deportiva a las rutinas profilácticas</t>
  </si>
  <si>
    <t>PQRS con respuesta dentro de los términos legales</t>
  </si>
  <si>
    <t>Trámites en línea implementados</t>
  </si>
  <si>
    <t>Accesos al centro de acondicionamiento físico</t>
  </si>
  <si>
    <t xml:space="preserve">camras y equipos de tecnologia nuevos </t>
  </si>
  <si>
    <t>Accesos a la zona húmeda</t>
  </si>
  <si>
    <t>1113</t>
  </si>
  <si>
    <t xml:space="preserve">Actividad física y entornos saludables </t>
  </si>
  <si>
    <t>Fortalecimiento de la actividad física y entornos saludables a través del programa “Caldas Activo” en el municipio de Caldas</t>
  </si>
  <si>
    <t>Numero de Personas activas</t>
  </si>
  <si>
    <t>Puntos activos rurales</t>
  </si>
  <si>
    <t>Puntos activos urbanos</t>
  </si>
  <si>
    <t xml:space="preserve">Doceava vigencia anterior </t>
  </si>
  <si>
    <t>Numero de personas que participan en grupos patologicos de actividad fisica</t>
  </si>
  <si>
    <t>Personas que participan de las Vías activas saludables - VAS</t>
  </si>
  <si>
    <t xml:space="preserve">Número de adultos mayores en grupos de Fisioterapia </t>
  </si>
  <si>
    <t>Número de  personas con discapacidad en grupos de Fisioterapia</t>
  </si>
  <si>
    <t>Número de usuarios en grupos de Hidroterapia</t>
  </si>
  <si>
    <t>Avances proyecto de Investigación</t>
  </si>
  <si>
    <t>Numero de tamizajes a la población adulta mayor</t>
  </si>
  <si>
    <t>Numero de tamizajez a las personas con discapacidad</t>
  </si>
  <si>
    <t>Numero de Escenarios deportivos intervenidos</t>
  </si>
  <si>
    <t xml:space="preserve">Mega eventos de recreación </t>
  </si>
  <si>
    <t>Mega eventos de actividad Fisica</t>
  </si>
  <si>
    <t>Personas participantes en mega eventos de recreación</t>
  </si>
  <si>
    <t>Personas participantes en Mega eventos de actividad fisica</t>
  </si>
  <si>
    <t xml:space="preserve">Número de mantenimientos </t>
  </si>
  <si>
    <t>Se realizó un diagnostico con el fin de determinar que maquinas se podrán repotencializar. En revisión de inventarios</t>
  </si>
  <si>
    <t>Número de equipos comprados</t>
  </si>
  <si>
    <t>Número de equipos repontencializdos</t>
  </si>
  <si>
    <t>Esta programado para el mes de noviembre con una persona capacitada en el tema</t>
  </si>
  <si>
    <t>Eventos realizados</t>
  </si>
  <si>
    <t>Eventos realizados (convenio secretaria de desarrollo juventudes)</t>
  </si>
  <si>
    <t>CONVENIO NUVO FIRMADO EN SEPTIEMBRE</t>
  </si>
  <si>
    <t>Medallas obtenidas en Ultimate</t>
  </si>
  <si>
    <t>Medallas obtenidas en Gimnasia</t>
  </si>
  <si>
    <t>Medallas obtenidas en Taekwondo</t>
  </si>
  <si>
    <t>Número de deportistas partcipantes en juegos  escolares</t>
  </si>
  <si>
    <t xml:space="preserve">Los juegos dan inicio en noviembre según agenda e instrucciones de Indeportes ,se encuentran en proceso de preparacion los deportistas </t>
  </si>
  <si>
    <t>Número de deportistas partcipantes en juegos  intercolegiados</t>
  </si>
  <si>
    <t xml:space="preserve">Número de docentes que participan </t>
  </si>
  <si>
    <t>No hay programación a la fecha de juegos del Magisterio</t>
  </si>
  <si>
    <t>Entrega plan decenal del deporte</t>
  </si>
  <si>
    <t>Cof. Departamento</t>
  </si>
  <si>
    <t>En proceso de diagnostico con Indeportes para el acompañamiento gratuito. De no obtenerse, se tiene la proyección de estudios previos para el proceso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</si>
</sst>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4" formatCode="_-&quot;$&quot;\ * #,##0.00_-;\-&quot;$&quot;\ * #,##0.00_-;_-&quot;$&quot;\ * &quot;-&quot;??_-;_-@_-"/>
    <numFmt numFmtId="43" formatCode="_-* #,##0.00_-;\-* #,##0.00_-;_-* &quot;-&quot;??_-;_-@_-"/>
    <numFmt numFmtId="164" formatCode="_-* #,##0_-;\-* #,##0_-;_-* &quot;-&quot;??_-;_-@"/>
    <numFmt numFmtId="165" formatCode="0_ ;\-0\ "/>
    <numFmt numFmtId="166" formatCode="_-&quot;$&quot;* #,##0_-;\-&quot;$&quot;* #,##0_-;_-&quot;$&quot;* &quot;-&quot;_-;_-@_-"/>
    <numFmt numFmtId="167" formatCode="_-&quot;$&quot;\ * #,##0_-;\-&quot;$&quot;\ * #,##0_-;_-&quot;$&quot;\ * &quot;-&quot;??_-;_-@_-"/>
    <numFmt numFmtId="168" formatCode="#,##0_ ;\-#,##0\ "/>
    <numFmt numFmtId="169" formatCode="_-&quot;$&quot;\ * #,##0_-;\-&quot;$&quot;\ * #,##0_-;_-&quot;$&quot;\ * &quot;-&quot;??_-;_-@"/>
    <numFmt numFmtId="170" formatCode="_-&quot;$&quot;* #,##0_-;\-&quot;$&quot;* #,##0_-;_-&quot;$&quot;* &quot;-&quot;_-;_-@"/>
    <numFmt numFmtId="171" formatCode="_-* #,##0_-;\-* #,##0_-;_-* &quot;-&quot;??_-;_-@_-"/>
  </numFmts>
  <fonts count="29"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rial"/>
      <family val="2"/>
    </font>
    <font>
      <b/>
      <sz val="11"/>
      <color rgb="FFFF0000"/>
      <name val="Arial"/>
      <family val="2"/>
    </font>
    <font>
      <sz val="11"/>
      <color theme="1"/>
      <name val="Arial"/>
      <family val="2"/>
    </font>
    <font>
      <sz val="11"/>
      <color rgb="FFC00000"/>
      <name val="Calibri"/>
      <family val="2"/>
      <scheme val="minor"/>
    </font>
    <font>
      <sz val="11"/>
      <name val="Calibri"/>
      <family val="2"/>
      <scheme val="minor"/>
    </font>
    <font>
      <sz val="10"/>
      <color theme="1"/>
      <name val="Calibri"/>
      <family val="2"/>
      <scheme val="minor"/>
    </font>
    <font>
      <b/>
      <sz val="14"/>
      <color theme="1"/>
      <name val="Arial"/>
      <family val="2"/>
    </font>
    <font>
      <b/>
      <sz val="12"/>
      <color theme="1"/>
      <name val="Arial"/>
      <family val="2"/>
    </font>
    <font>
      <sz val="12"/>
      <color theme="1"/>
      <name val="Arial"/>
      <family val="2"/>
    </font>
    <font>
      <sz val="10"/>
      <color theme="1"/>
      <name val="Arial"/>
      <family val="2"/>
    </font>
    <font>
      <b/>
      <sz val="12"/>
      <name val="Arial"/>
      <family val="2"/>
    </font>
    <font>
      <b/>
      <sz val="13"/>
      <color theme="1"/>
      <name val="Arial"/>
      <family val="2"/>
    </font>
    <font>
      <b/>
      <sz val="12"/>
      <color theme="0" tint="-0.14999847407452621"/>
      <name val="Arial"/>
      <family val="2"/>
    </font>
    <font>
      <b/>
      <sz val="11.5"/>
      <name val="Arial"/>
      <family val="2"/>
    </font>
    <font>
      <b/>
      <sz val="11.5"/>
      <color theme="1"/>
      <name val="Arial"/>
      <family val="2"/>
    </font>
    <font>
      <sz val="11.5"/>
      <color theme="1"/>
      <name val="Arial"/>
      <family val="2"/>
    </font>
    <font>
      <sz val="10"/>
      <color rgb="FF000000"/>
      <name val="Arial"/>
      <family val="2"/>
    </font>
    <font>
      <sz val="10"/>
      <name val="Arial"/>
      <family val="2"/>
    </font>
    <font>
      <sz val="10"/>
      <color rgb="FFFF0000"/>
      <name val="Calibri"/>
      <family val="2"/>
      <scheme val="minor"/>
    </font>
    <font>
      <sz val="11"/>
      <color theme="1"/>
      <name val="Calibri"/>
      <family val="2"/>
    </font>
    <font>
      <sz val="9"/>
      <name val="Arial"/>
      <family val="2"/>
    </font>
    <font>
      <sz val="9"/>
      <color indexed="81"/>
      <name val="Tahoma"/>
      <family val="2"/>
    </font>
    <font>
      <b/>
      <sz val="10"/>
      <color rgb="FF000000"/>
      <name val="Arial"/>
      <family val="2"/>
    </font>
    <font>
      <sz val="10"/>
      <color rgb="FF000000"/>
      <name val="Arial"/>
      <family val="2"/>
    </font>
    <font>
      <sz val="10"/>
      <name val="Arial"/>
      <family val="2"/>
    </font>
    <font>
      <b/>
      <sz val="9"/>
      <color indexed="81"/>
      <name val="Tahoma"/>
      <family val="2"/>
    </font>
  </fonts>
  <fills count="23">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4" tint="0.79998168889431442"/>
        <bgColor indexed="64"/>
      </patternFill>
    </fill>
    <fill>
      <patternFill patternType="solid">
        <fgColor theme="7" tint="0.79998168889431442"/>
        <bgColor rgb="FF007984"/>
      </patternFill>
    </fill>
    <fill>
      <patternFill patternType="solid">
        <fgColor theme="7" tint="0.79998168889431442"/>
        <bgColor indexed="64"/>
      </patternFill>
    </fill>
    <fill>
      <patternFill patternType="solid">
        <fgColor rgb="FFFFCCCC"/>
        <bgColor rgb="FF007984"/>
      </patternFill>
    </fill>
    <fill>
      <patternFill patternType="solid">
        <fgColor rgb="FFFFCCCC"/>
        <bgColor indexed="64"/>
      </patternFill>
    </fill>
    <fill>
      <patternFill patternType="solid">
        <fgColor rgb="FFCCECFF"/>
        <bgColor rgb="FF007984"/>
      </patternFill>
    </fill>
    <fill>
      <patternFill patternType="solid">
        <fgColor rgb="FFCCECFF"/>
        <bgColor indexed="64"/>
      </patternFill>
    </fill>
    <fill>
      <patternFill patternType="solid">
        <fgColor theme="7" tint="0.59999389629810485"/>
        <bgColor rgb="FF007984"/>
      </patternFill>
    </fill>
    <fill>
      <patternFill patternType="solid">
        <fgColor rgb="FFFFFFFF"/>
        <bgColor rgb="FFFFFFFF"/>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33">
    <xf numFmtId="0" fontId="0" fillId="0" borderId="0"/>
    <xf numFmtId="9" fontId="2" fillId="0" borderId="0" applyFont="0" applyFill="0" applyBorder="0" applyAlignment="0" applyProtection="0"/>
    <xf numFmtId="0" fontId="5" fillId="0" borderId="0"/>
    <xf numFmtId="0" fontId="2" fillId="0" borderId="0"/>
    <xf numFmtId="41"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4" fontId="2" fillId="0" borderId="0" applyFont="0" applyFill="0" applyBorder="0" applyAlignment="0" applyProtection="0"/>
  </cellStyleXfs>
  <cellXfs count="298">
    <xf numFmtId="0" fontId="0" fillId="0" borderId="0" xfId="0"/>
    <xf numFmtId="0" fontId="0" fillId="0" borderId="0" xfId="0"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0" fillId="0" borderId="0" xfId="0" applyAlignment="1">
      <alignment vertical="top" wrapText="1"/>
    </xf>
    <xf numFmtId="0" fontId="0" fillId="0" borderId="0" xfId="0" applyAlignment="1">
      <alignment vertical="top" wrapText="1"/>
    </xf>
    <xf numFmtId="10" fontId="0" fillId="0" borderId="0" xfId="1" applyNumberFormat="1" applyFont="1" applyAlignment="1">
      <alignment horizontal="center" vertical="center" wrapText="1"/>
    </xf>
    <xf numFmtId="0" fontId="0" fillId="2" borderId="0" xfId="0" applyFill="1" applyAlignment="1">
      <alignment horizontal="center" vertical="center" wrapText="1"/>
    </xf>
    <xf numFmtId="0" fontId="1" fillId="3" borderId="0" xfId="0" applyFont="1" applyFill="1" applyAlignment="1">
      <alignment horizontal="center" vertical="center" wrapText="1"/>
    </xf>
    <xf numFmtId="10" fontId="0" fillId="3" borderId="0" xfId="1" applyNumberFormat="1" applyFont="1" applyFill="1" applyAlignment="1">
      <alignment horizontal="center" vertical="center" wrapText="1"/>
    </xf>
    <xf numFmtId="10" fontId="0" fillId="2" borderId="0" xfId="1" applyNumberFormat="1"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vertical="center" wrapText="1"/>
    </xf>
    <xf numFmtId="10" fontId="0" fillId="0" borderId="0" xfId="1" applyNumberFormat="1" applyFont="1" applyFill="1" applyAlignment="1">
      <alignment horizontal="center" vertical="center" wrapText="1"/>
    </xf>
    <xf numFmtId="0" fontId="0" fillId="0" borderId="0" xfId="0" applyAlignment="1"/>
    <xf numFmtId="10" fontId="1" fillId="2" borderId="0" xfId="1" applyNumberFormat="1" applyFont="1" applyFill="1" applyAlignment="1">
      <alignment horizontal="center" vertical="center" wrapText="1"/>
    </xf>
    <xf numFmtId="0" fontId="0" fillId="2" borderId="0" xfId="0" applyFill="1" applyAlignment="1">
      <alignment vertical="center" wrapText="1"/>
    </xf>
    <xf numFmtId="0" fontId="0" fillId="0" borderId="0" xfId="0" applyFill="1" applyAlignment="1">
      <alignment vertical="center" wrapText="1"/>
    </xf>
    <xf numFmtId="0" fontId="3" fillId="0" borderId="0" xfId="0" applyFont="1" applyAlignment="1">
      <alignment horizontal="center" wrapText="1"/>
    </xf>
    <xf numFmtId="0" fontId="0" fillId="4" borderId="0" xfId="0" applyFill="1" applyAlignment="1">
      <alignment wrapText="1"/>
    </xf>
    <xf numFmtId="0" fontId="4" fillId="0" borderId="0" xfId="0" applyFont="1" applyAlignment="1">
      <alignment horizontal="center"/>
    </xf>
    <xf numFmtId="0" fontId="5" fillId="0" borderId="0" xfId="0" applyFont="1" applyAlignment="1">
      <alignment wrapText="1"/>
    </xf>
    <xf numFmtId="0" fontId="0" fillId="5" borderId="0" xfId="0" applyFill="1" applyAlignment="1">
      <alignment wrapText="1"/>
    </xf>
    <xf numFmtId="0" fontId="5" fillId="4" borderId="0" xfId="0" applyFont="1" applyFill="1" applyAlignment="1">
      <alignment wrapText="1"/>
    </xf>
    <xf numFmtId="0" fontId="5" fillId="5" borderId="0" xfId="0" applyFont="1" applyFill="1" applyAlignment="1">
      <alignment wrapText="1"/>
    </xf>
    <xf numFmtId="0" fontId="6" fillId="0" borderId="0" xfId="0" applyFont="1" applyAlignment="1">
      <alignment wrapText="1"/>
    </xf>
    <xf numFmtId="0" fontId="7" fillId="5" borderId="0" xfId="0" applyFont="1" applyFill="1" applyAlignment="1">
      <alignment wrapText="1"/>
    </xf>
    <xf numFmtId="0" fontId="1" fillId="0" borderId="1" xfId="0" applyFont="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indent="1"/>
    </xf>
    <xf numFmtId="0" fontId="0" fillId="0" borderId="0" xfId="0" applyAlignment="1">
      <alignment horizontal="center"/>
    </xf>
    <xf numFmtId="0" fontId="12" fillId="7" borderId="0" xfId="2" applyFont="1" applyFill="1" applyAlignment="1" applyProtection="1">
      <alignment horizontal="center" vertical="center"/>
      <protection locked="0"/>
    </xf>
    <xf numFmtId="0" fontId="10" fillId="7" borderId="9" xfId="2" applyFont="1" applyFill="1" applyBorder="1" applyAlignment="1" applyProtection="1">
      <alignment vertical="center" wrapText="1"/>
      <protection locked="0"/>
    </xf>
    <xf numFmtId="0" fontId="13" fillId="7" borderId="9" xfId="3" applyFont="1" applyFill="1" applyBorder="1" applyAlignment="1" applyProtection="1">
      <alignment horizontal="left" vertical="center"/>
      <protection locked="0"/>
    </xf>
    <xf numFmtId="0" fontId="15" fillId="7" borderId="9" xfId="2" applyFont="1" applyFill="1" applyBorder="1" applyAlignment="1" applyProtection="1">
      <alignment horizontal="center" vertical="center" wrapText="1"/>
      <protection locked="0"/>
    </xf>
    <xf numFmtId="0" fontId="14" fillId="7" borderId="9" xfId="2" applyFont="1" applyFill="1" applyBorder="1" applyAlignment="1" applyProtection="1">
      <alignment vertical="center" wrapText="1"/>
      <protection locked="0"/>
    </xf>
    <xf numFmtId="0" fontId="16" fillId="11" borderId="1" xfId="2" applyFont="1" applyFill="1" applyBorder="1" applyAlignment="1">
      <alignment horizontal="center" vertical="center" wrapText="1"/>
    </xf>
    <xf numFmtId="0" fontId="16" fillId="12" borderId="1" xfId="2" applyFont="1" applyFill="1" applyBorder="1" applyAlignment="1">
      <alignment horizontal="center" vertical="center" wrapText="1"/>
    </xf>
    <xf numFmtId="0" fontId="16" fillId="13" borderId="1" xfId="2" applyFont="1" applyFill="1" applyBorder="1" applyAlignment="1">
      <alignment horizontal="center" vertical="center" wrapText="1"/>
    </xf>
    <xf numFmtId="0" fontId="17" fillId="14" borderId="1" xfId="2" applyFont="1" applyFill="1" applyBorder="1" applyAlignment="1">
      <alignment horizontal="center" vertical="center" wrapText="1"/>
    </xf>
    <xf numFmtId="0" fontId="16" fillId="15" borderId="1" xfId="2" applyFont="1" applyFill="1" applyBorder="1" applyAlignment="1">
      <alignment horizontal="center" vertical="center" wrapText="1"/>
    </xf>
    <xf numFmtId="0" fontId="17" fillId="16" borderId="1" xfId="2" applyFont="1" applyFill="1" applyBorder="1" applyAlignment="1">
      <alignment horizontal="center" vertical="center" wrapText="1"/>
    </xf>
    <xf numFmtId="0" fontId="16" fillId="17" borderId="1" xfId="2" applyFont="1" applyFill="1" applyBorder="1" applyAlignment="1">
      <alignment horizontal="center" vertical="center" wrapText="1"/>
    </xf>
    <xf numFmtId="0" fontId="17" fillId="18" borderId="1" xfId="2" applyFont="1" applyFill="1" applyBorder="1" applyAlignment="1">
      <alignment horizontal="center" vertical="center" wrapText="1"/>
    </xf>
    <xf numFmtId="0" fontId="16" fillId="19" borderId="1" xfId="2" applyFont="1" applyFill="1" applyBorder="1" applyAlignment="1">
      <alignment horizontal="center" vertical="center" wrapText="1"/>
    </xf>
    <xf numFmtId="0" fontId="17" fillId="20" borderId="1" xfId="2" applyFont="1" applyFill="1" applyBorder="1" applyAlignment="1">
      <alignment horizontal="center" vertical="center" wrapText="1"/>
    </xf>
    <xf numFmtId="0" fontId="17" fillId="10" borderId="1" xfId="2" applyFont="1" applyFill="1" applyBorder="1" applyAlignment="1">
      <alignment horizontal="center" vertical="center" wrapText="1"/>
    </xf>
    <xf numFmtId="164" fontId="16" fillId="21" borderId="1" xfId="2" applyNumberFormat="1" applyFont="1" applyFill="1" applyBorder="1" applyAlignment="1">
      <alignment horizontal="center" vertical="center" wrapText="1"/>
    </xf>
    <xf numFmtId="43" fontId="16" fillId="21" borderId="1" xfId="2" applyNumberFormat="1" applyFont="1" applyFill="1" applyBorder="1" applyAlignment="1">
      <alignment horizontal="center" vertical="center" wrapText="1"/>
    </xf>
    <xf numFmtId="165" fontId="12" fillId="0" borderId="1" xfId="4" applyNumberFormat="1" applyFont="1" applyFill="1" applyBorder="1" applyAlignment="1" applyProtection="1">
      <alignment horizontal="center" vertical="center" wrapText="1"/>
    </xf>
    <xf numFmtId="9" fontId="12" fillId="0" borderId="1" xfId="5" applyFont="1" applyFill="1" applyBorder="1" applyAlignment="1" applyProtection="1">
      <alignment horizontal="center" vertical="center" wrapText="1"/>
    </xf>
    <xf numFmtId="0" fontId="18" fillId="0" borderId="0" xfId="2" applyFont="1" applyAlignment="1" applyProtection="1">
      <alignment horizontal="center" vertical="center"/>
      <protection locked="0"/>
    </xf>
    <xf numFmtId="0" fontId="12" fillId="0" borderId="0" xfId="2" applyFont="1" applyAlignment="1" applyProtection="1">
      <alignment horizontal="center" vertical="center" wrapText="1"/>
      <protection locked="0"/>
    </xf>
    <xf numFmtId="0" fontId="12" fillId="7" borderId="0" xfId="2" applyFont="1" applyFill="1" applyAlignment="1" applyProtection="1">
      <alignment horizontal="center" vertical="center" wrapText="1"/>
      <protection locked="0"/>
    </xf>
    <xf numFmtId="0" fontId="12" fillId="7" borderId="0" xfId="2" applyFont="1" applyFill="1" applyAlignment="1" applyProtection="1">
      <alignment horizontal="center"/>
      <protection locked="0"/>
    </xf>
    <xf numFmtId="0" fontId="12" fillId="7" borderId="0" xfId="2" applyFont="1" applyFill="1" applyAlignment="1" applyProtection="1">
      <alignment horizontal="left"/>
      <protection locked="0"/>
    </xf>
    <xf numFmtId="0" fontId="12" fillId="7" borderId="0" xfId="2" applyFont="1" applyFill="1" applyProtection="1">
      <protection locked="0"/>
    </xf>
    <xf numFmtId="43" fontId="12" fillId="7" borderId="0" xfId="2" applyNumberFormat="1" applyFont="1" applyFill="1" applyProtection="1">
      <protection locked="0"/>
    </xf>
    <xf numFmtId="0" fontId="0" fillId="6" borderId="0" xfId="0" applyFill="1" applyAlignment="1">
      <alignment wrapText="1"/>
    </xf>
    <xf numFmtId="0" fontId="10" fillId="10" borderId="9" xfId="2" applyFont="1" applyFill="1" applyBorder="1" applyAlignment="1" applyProtection="1">
      <alignment horizontal="center" vertical="center"/>
      <protection locked="0"/>
    </xf>
    <xf numFmtId="0" fontId="17" fillId="10" borderId="1" xfId="0" applyFont="1" applyFill="1" applyBorder="1" applyAlignment="1">
      <alignment horizontal="center" vertical="center" wrapText="1"/>
    </xf>
    <xf numFmtId="9" fontId="0" fillId="0" borderId="0" xfId="1" applyFont="1"/>
    <xf numFmtId="0" fontId="21" fillId="0" borderId="1" xfId="0" applyFont="1" applyBorder="1" applyAlignment="1">
      <alignment horizontal="center" vertical="center" wrapText="1"/>
    </xf>
    <xf numFmtId="0" fontId="0" fillId="0" borderId="1" xfId="0" applyBorder="1"/>
    <xf numFmtId="10" fontId="0" fillId="0" borderId="0" xfId="1" applyNumberFormat="1" applyFo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Fill="1" applyBorder="1" applyAlignment="1">
      <alignment horizontal="center" vertical="center" wrapText="1"/>
    </xf>
    <xf numFmtId="10" fontId="0" fillId="0" borderId="0" xfId="1" applyNumberFormat="1" applyFont="1" applyBorder="1" applyAlignment="1">
      <alignment horizontal="center"/>
    </xf>
    <xf numFmtId="2" fontId="0" fillId="0" borderId="0" xfId="0" applyNumberFormat="1" applyBorder="1" applyAlignment="1">
      <alignment horizontal="center"/>
    </xf>
    <xf numFmtId="10" fontId="0" fillId="0" borderId="0" xfId="1" applyNumberFormat="1" applyFont="1" applyBorder="1" applyAlignment="1">
      <alignment horizontal="center" vertical="center"/>
    </xf>
    <xf numFmtId="2" fontId="0" fillId="0" borderId="1" xfId="0" applyNumberFormat="1" applyBorder="1" applyAlignment="1">
      <alignment horizontal="center" vertical="center"/>
    </xf>
    <xf numFmtId="9" fontId="0" fillId="0" borderId="1" xfId="1" applyFont="1" applyBorder="1"/>
    <xf numFmtId="10" fontId="1" fillId="0" borderId="1" xfId="1" applyNumberFormat="1" applyFont="1" applyBorder="1" applyAlignment="1">
      <alignment horizontal="center" vertical="center" wrapText="1"/>
    </xf>
    <xf numFmtId="0" fontId="22" fillId="0" borderId="0" xfId="0" applyFont="1"/>
    <xf numFmtId="0" fontId="0" fillId="0" borderId="0" xfId="0" applyBorder="1"/>
    <xf numFmtId="0" fontId="1" fillId="2" borderId="0" xfId="0" applyFont="1" applyFill="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0" fillId="0" borderId="0" xfId="0" applyFill="1" applyAlignment="1" applyProtection="1">
      <alignment horizontal="center" vertical="center" wrapText="1"/>
    </xf>
    <xf numFmtId="2" fontId="0" fillId="0" borderId="0" xfId="0" applyNumberFormat="1" applyFill="1" applyAlignment="1" applyProtection="1">
      <alignment horizontal="center" vertical="center" wrapText="1"/>
    </xf>
    <xf numFmtId="10" fontId="0" fillId="0" borderId="0" xfId="1" applyNumberFormat="1" applyFont="1" applyFill="1" applyAlignment="1" applyProtection="1">
      <alignment horizontal="center" vertical="center" wrapText="1"/>
    </xf>
    <xf numFmtId="0" fontId="0" fillId="0" borderId="0" xfId="0" applyFill="1" applyAlignment="1" applyProtection="1">
      <alignment vertical="center" wrapText="1"/>
    </xf>
    <xf numFmtId="9" fontId="0" fillId="0" borderId="0" xfId="1" applyFont="1" applyAlignment="1" applyProtection="1">
      <alignment vertical="center" wrapText="1"/>
    </xf>
    <xf numFmtId="9" fontId="0" fillId="0" borderId="0" xfId="1" applyFont="1" applyFill="1" applyAlignment="1" applyProtection="1">
      <alignment vertical="center" wrapText="1"/>
    </xf>
    <xf numFmtId="10" fontId="0" fillId="0" borderId="0" xfId="1" applyNumberFormat="1" applyFont="1" applyAlignment="1" applyProtection="1">
      <alignment horizontal="center" vertical="center" wrapText="1"/>
    </xf>
    <xf numFmtId="10" fontId="0" fillId="0" borderId="0" xfId="1" applyNumberFormat="1" applyFont="1" applyFill="1" applyAlignment="1" applyProtection="1">
      <alignment vertical="center" wrapText="1"/>
    </xf>
    <xf numFmtId="0" fontId="12" fillId="0" borderId="1" xfId="2" applyFont="1" applyFill="1" applyBorder="1" applyAlignment="1">
      <alignment horizontal="center" vertical="center" wrapText="1"/>
    </xf>
    <xf numFmtId="0" fontId="12" fillId="0" borderId="1" xfId="2" applyFont="1" applyFill="1" applyBorder="1" applyAlignment="1">
      <alignment horizontal="left" vertical="center" wrapText="1"/>
    </xf>
    <xf numFmtId="1" fontId="12" fillId="0" borderId="1" xfId="2" applyNumberFormat="1" applyFont="1" applyFill="1" applyBorder="1" applyAlignment="1">
      <alignment horizontal="center" vertical="center" wrapText="1"/>
    </xf>
    <xf numFmtId="9" fontId="12" fillId="0" borderId="1" xfId="2" applyNumberFormat="1" applyFont="1" applyFill="1" applyBorder="1" applyAlignment="1">
      <alignment horizontal="center" vertical="center" wrapText="1"/>
    </xf>
    <xf numFmtId="0" fontId="12" fillId="0" borderId="0" xfId="2" applyFont="1" applyFill="1" applyAlignment="1" applyProtection="1">
      <alignment horizontal="center" vertical="center"/>
      <protection locked="0"/>
    </xf>
    <xf numFmtId="9" fontId="12" fillId="0" borderId="1" xfId="2" applyNumberFormat="1" applyFont="1" applyFill="1" applyBorder="1" applyAlignment="1">
      <alignment horizontal="left" vertical="center" wrapText="1"/>
    </xf>
    <xf numFmtId="0" fontId="12" fillId="0" borderId="1" xfId="2" applyFont="1" applyFill="1" applyBorder="1" applyAlignment="1">
      <alignment vertical="center" wrapText="1"/>
    </xf>
    <xf numFmtId="3" fontId="12" fillId="0" borderId="1" xfId="2" applyNumberFormat="1" applyFont="1" applyFill="1" applyBorder="1" applyAlignment="1">
      <alignment horizontal="center" vertical="center" wrapText="1"/>
    </xf>
    <xf numFmtId="0" fontId="19" fillId="0" borderId="1" xfId="2" applyFont="1" applyFill="1" applyBorder="1" applyAlignment="1">
      <alignment horizontal="left" vertical="center" wrapText="1"/>
    </xf>
    <xf numFmtId="0" fontId="20" fillId="0" borderId="1" xfId="2" applyFont="1" applyFill="1" applyBorder="1" applyAlignment="1">
      <alignment horizontal="left" vertical="center" wrapText="1"/>
    </xf>
    <xf numFmtId="0" fontId="11" fillId="0" borderId="0" xfId="2" applyFont="1" applyFill="1" applyAlignment="1" applyProtection="1">
      <alignment horizontal="center" vertical="center"/>
      <protection locked="0"/>
    </xf>
    <xf numFmtId="0" fontId="18" fillId="0" borderId="0" xfId="2" applyFont="1" applyFill="1" applyAlignment="1" applyProtection="1">
      <alignment horizontal="center" vertical="center"/>
      <protection locked="0"/>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0" fontId="0" fillId="0" borderId="1" xfId="1" applyNumberFormat="1" applyFont="1" applyBorder="1" applyAlignment="1">
      <alignment horizontal="center" vertical="center"/>
    </xf>
    <xf numFmtId="9" fontId="12" fillId="0" borderId="1" xfId="0" applyNumberFormat="1" applyFont="1" applyBorder="1" applyAlignment="1">
      <alignment horizontal="center" vertical="center" wrapText="1"/>
    </xf>
    <xf numFmtId="9" fontId="12" fillId="7" borderId="1" xfId="5" applyFont="1" applyFill="1" applyBorder="1" applyAlignment="1">
      <alignment horizontal="center" vertical="center" wrapText="1"/>
    </xf>
    <xf numFmtId="3" fontId="12" fillId="0" borderId="1" xfId="0" applyNumberFormat="1" applyFont="1" applyBorder="1" applyAlignment="1">
      <alignment horizontal="center" vertical="center" wrapText="1"/>
    </xf>
    <xf numFmtId="9" fontId="12" fillId="7" borderId="1" xfId="0" applyNumberFormat="1" applyFont="1" applyFill="1" applyBorder="1" applyAlignment="1">
      <alignment horizontal="center" vertical="center" wrapText="1"/>
    </xf>
    <xf numFmtId="0" fontId="12" fillId="0" borderId="1" xfId="3" applyFont="1" applyBorder="1" applyAlignment="1">
      <alignment horizontal="center" vertical="center" wrapText="1"/>
    </xf>
    <xf numFmtId="0" fontId="0" fillId="0" borderId="1" xfId="0" applyFill="1" applyBorder="1" applyAlignment="1" applyProtection="1">
      <alignment vertical="center" wrapText="1"/>
    </xf>
    <xf numFmtId="0" fontId="0" fillId="0" borderId="1" xfId="0" applyFill="1" applyBorder="1" applyAlignment="1" applyProtection="1">
      <alignment horizontal="center" vertical="center" wrapText="1"/>
    </xf>
    <xf numFmtId="2" fontId="0" fillId="0" borderId="1" xfId="0" applyNumberFormat="1" applyFill="1" applyBorder="1" applyAlignment="1" applyProtection="1">
      <alignment horizontal="center" vertical="center" wrapText="1"/>
    </xf>
    <xf numFmtId="10" fontId="0" fillId="0" borderId="1" xfId="1" applyNumberFormat="1" applyFont="1" applyFill="1"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lignment horizontal="left" vertical="center" wrapText="1"/>
    </xf>
    <xf numFmtId="9" fontId="12" fillId="0" borderId="1" xfId="2" applyNumberFormat="1" applyFont="1" applyFill="1" applyBorder="1" applyAlignment="1">
      <alignment horizontal="center" vertical="center" wrapText="1"/>
    </xf>
    <xf numFmtId="9" fontId="12" fillId="0" borderId="1" xfId="1" applyFont="1" applyFill="1" applyBorder="1" applyAlignment="1" applyProtection="1">
      <alignment horizontal="center" vertical="center" wrapText="1"/>
      <protection locked="0"/>
    </xf>
    <xf numFmtId="10" fontId="0" fillId="0" borderId="1" xfId="1" applyNumberFormat="1" applyFont="1" applyBorder="1" applyAlignment="1">
      <alignment horizontal="center" vertical="center"/>
    </xf>
    <xf numFmtId="168" fontId="12" fillId="0" borderId="1" xfId="10" applyNumberFormat="1" applyFont="1" applyFill="1" applyBorder="1" applyAlignment="1">
      <alignment horizontal="center" vertical="center" wrapText="1"/>
    </xf>
    <xf numFmtId="168" fontId="12" fillId="0" borderId="1" xfId="10" applyNumberFormat="1" applyFont="1" applyBorder="1" applyAlignment="1">
      <alignment horizontal="center" vertical="center" wrapText="1"/>
    </xf>
    <xf numFmtId="168" fontId="12" fillId="0" borderId="1" xfId="10" applyNumberFormat="1" applyFont="1" applyFill="1" applyBorder="1" applyAlignment="1" applyProtection="1">
      <alignment horizontal="center" vertical="center" wrapText="1"/>
    </xf>
    <xf numFmtId="168" fontId="20" fillId="0" borderId="1" xfId="10" applyNumberFormat="1" applyFont="1" applyBorder="1" applyAlignment="1">
      <alignment horizontal="center" vertical="center" wrapText="1"/>
    </xf>
    <xf numFmtId="3" fontId="12" fillId="7" borderId="1" xfId="10" applyNumberFormat="1" applyFont="1" applyFill="1" applyBorder="1" applyAlignment="1">
      <alignment horizontal="center" vertical="center" wrapText="1"/>
    </xf>
    <xf numFmtId="3" fontId="12" fillId="0" borderId="1" xfId="5" applyNumberFormat="1" applyFont="1" applyFill="1" applyBorder="1" applyAlignment="1" applyProtection="1">
      <alignment horizontal="center" vertical="center" wrapText="1"/>
    </xf>
    <xf numFmtId="3" fontId="12" fillId="0" borderId="1" xfId="5" applyNumberFormat="1" applyFont="1" applyFill="1" applyBorder="1" applyAlignment="1" applyProtection="1">
      <alignment horizontal="center" vertical="center" wrapText="1"/>
      <protection locked="0"/>
    </xf>
    <xf numFmtId="3" fontId="12" fillId="0" borderId="1" xfId="0" applyNumberFormat="1" applyFont="1" applyBorder="1" applyAlignment="1" applyProtection="1">
      <alignment horizontal="center" vertical="center" wrapText="1"/>
      <protection locked="0"/>
    </xf>
    <xf numFmtId="3" fontId="12" fillId="0" borderId="1" xfId="10" applyNumberFormat="1" applyFont="1" applyBorder="1" applyAlignment="1">
      <alignment horizontal="center" vertical="center" wrapText="1"/>
    </xf>
    <xf numFmtId="3" fontId="12" fillId="0" borderId="1" xfId="10"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center" vertical="center" wrapText="1"/>
    </xf>
    <xf numFmtId="167" fontId="12" fillId="0" borderId="1" xfId="9" applyNumberFormat="1" applyFont="1" applyFill="1" applyBorder="1" applyAlignment="1">
      <alignment horizontal="center" vertical="center" wrapText="1"/>
    </xf>
    <xf numFmtId="0" fontId="12" fillId="7" borderId="0" xfId="2" applyFont="1" applyFill="1" applyAlignment="1" applyProtection="1">
      <alignment horizontal="left" vertical="center"/>
      <protection locked="0"/>
    </xf>
    <xf numFmtId="2" fontId="0" fillId="0" borderId="1" xfId="0" applyNumberFormat="1" applyBorder="1" applyAlignment="1" applyProtection="1">
      <alignment horizontal="center" vertical="center" wrapText="1"/>
    </xf>
    <xf numFmtId="10" fontId="0" fillId="0" borderId="1" xfId="1" applyNumberFormat="1" applyFont="1" applyBorder="1" applyAlignment="1" applyProtection="1">
      <alignment horizontal="center" vertical="center" wrapText="1"/>
    </xf>
    <xf numFmtId="167" fontId="12" fillId="0" borderId="1" xfId="9" applyNumberFormat="1" applyFont="1" applyFill="1" applyBorder="1" applyAlignment="1">
      <alignment horizontal="left" vertical="center" wrapText="1"/>
    </xf>
    <xf numFmtId="167" fontId="12" fillId="0" borderId="1" xfId="9" applyNumberFormat="1" applyFont="1" applyFill="1" applyBorder="1" applyAlignment="1">
      <alignment vertical="center" wrapText="1"/>
    </xf>
    <xf numFmtId="3" fontId="12" fillId="0" borderId="1" xfId="0" applyNumberFormat="1" applyFont="1" applyFill="1" applyBorder="1" applyAlignment="1" applyProtection="1">
      <alignment horizontal="center" vertical="center" wrapText="1"/>
      <protection locked="0"/>
    </xf>
    <xf numFmtId="9" fontId="12" fillId="0" borderId="1" xfId="0" applyNumberFormat="1" applyFont="1" applyFill="1" applyBorder="1" applyAlignment="1" applyProtection="1">
      <alignment horizontal="center" vertical="center" wrapText="1"/>
      <protection locked="0"/>
    </xf>
    <xf numFmtId="9" fontId="12" fillId="0" borderId="1" xfId="5" applyNumberFormat="1" applyFont="1" applyFill="1" applyBorder="1" applyAlignment="1" applyProtection="1">
      <alignment horizontal="center" vertical="center" wrapText="1"/>
    </xf>
    <xf numFmtId="3" fontId="12" fillId="0" borderId="1" xfId="0" applyNumberFormat="1" applyFont="1" applyFill="1" applyBorder="1" applyAlignment="1">
      <alignment horizontal="center" vertical="center" wrapText="1"/>
    </xf>
    <xf numFmtId="3" fontId="12" fillId="0" borderId="1" xfId="1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167" fontId="12" fillId="0" borderId="1" xfId="7" applyNumberFormat="1"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3" fontId="20" fillId="0" borderId="1" xfId="0" applyNumberFormat="1" applyFont="1" applyFill="1" applyBorder="1" applyAlignment="1">
      <alignment horizontal="center" vertical="center" wrapText="1"/>
    </xf>
    <xf numFmtId="3" fontId="19" fillId="0" borderId="10" xfId="0" applyNumberFormat="1" applyFont="1" applyFill="1" applyBorder="1" applyAlignment="1">
      <alignment horizontal="center" vertical="center"/>
    </xf>
    <xf numFmtId="3" fontId="19" fillId="0" borderId="10" xfId="0" applyNumberFormat="1" applyFont="1" applyFill="1" applyBorder="1" applyAlignment="1">
      <alignment horizontal="center" vertical="center" wrapText="1"/>
    </xf>
    <xf numFmtId="168" fontId="20" fillId="0" borderId="1" xfId="1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67" fontId="12" fillId="0" borderId="1" xfId="0" applyNumberFormat="1" applyFont="1" applyFill="1" applyBorder="1" applyAlignment="1">
      <alignment horizontal="left" vertical="center"/>
    </xf>
    <xf numFmtId="0" fontId="12" fillId="0" borderId="0" xfId="2" applyFont="1" applyFill="1" applyAlignment="1" applyProtection="1">
      <alignment horizontal="left" vertical="center"/>
      <protection locked="0"/>
    </xf>
    <xf numFmtId="1" fontId="12" fillId="0" borderId="1" xfId="5" applyNumberFormat="1" applyFont="1" applyFill="1" applyBorder="1" applyAlignment="1" applyProtection="1">
      <alignment horizontal="center" vertical="center" wrapText="1"/>
    </xf>
    <xf numFmtId="166" fontId="12" fillId="0" borderId="1" xfId="6"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64" fontId="12" fillId="0" borderId="7"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protection locked="0"/>
    </xf>
    <xf numFmtId="9" fontId="12" fillId="0" borderId="1" xfId="2" applyNumberFormat="1" applyFont="1" applyFill="1" applyBorder="1" applyAlignment="1">
      <alignment vertical="center" wrapText="1"/>
    </xf>
    <xf numFmtId="1" fontId="12" fillId="0" borderId="1" xfId="5" applyNumberFormat="1" applyFont="1" applyFill="1" applyBorder="1" applyAlignment="1" applyProtection="1">
      <alignment horizontal="center" vertical="center"/>
    </xf>
    <xf numFmtId="0" fontId="12" fillId="0" borderId="1" xfId="0" applyFont="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left" vertical="center"/>
      <protection locked="0"/>
    </xf>
    <xf numFmtId="0" fontId="12" fillId="0" borderId="0" xfId="0" applyFont="1" applyFill="1" applyAlignment="1" applyProtection="1">
      <alignment horizontal="center" vertical="center"/>
      <protection locked="0"/>
    </xf>
    <xf numFmtId="9" fontId="12" fillId="0" borderId="1" xfId="0" applyNumberFormat="1" applyFont="1" applyFill="1" applyBorder="1" applyAlignment="1" applyProtection="1">
      <alignment horizontal="center" vertical="center" wrapText="1"/>
    </xf>
    <xf numFmtId="1" fontId="12" fillId="0" borderId="1" xfId="5" applyNumberFormat="1" applyFont="1" applyFill="1" applyBorder="1" applyAlignment="1" applyProtection="1">
      <alignment horizontal="center" vertical="center" wrapText="1"/>
      <protection locked="0"/>
    </xf>
    <xf numFmtId="168" fontId="25" fillId="0" borderId="1" xfId="10" applyNumberFormat="1" applyFont="1" applyFill="1" applyBorder="1" applyAlignment="1">
      <alignment horizontal="center" vertical="center" wrapText="1"/>
    </xf>
    <xf numFmtId="3" fontId="19" fillId="0" borderId="1" xfId="0" applyNumberFormat="1" applyFont="1" applyBorder="1" applyAlignment="1">
      <alignment horizontal="center" vertical="center" wrapText="1"/>
    </xf>
    <xf numFmtId="3" fontId="12" fillId="0" borderId="1" xfId="10" applyNumberFormat="1" applyFont="1" applyFill="1" applyBorder="1" applyAlignment="1" applyProtection="1">
      <alignment horizontal="center" vertical="center" wrapText="1"/>
      <protection locked="0"/>
    </xf>
    <xf numFmtId="1" fontId="12" fillId="0" borderId="1" xfId="6" applyNumberFormat="1" applyFont="1" applyFill="1" applyBorder="1" applyAlignment="1" applyProtection="1">
      <alignment horizontal="center" vertical="center" wrapText="1"/>
    </xf>
    <xf numFmtId="167" fontId="12" fillId="0" borderId="1" xfId="9" applyNumberFormat="1" applyFont="1" applyFill="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0" fontId="12" fillId="0" borderId="1" xfId="5" applyNumberFormat="1" applyFont="1" applyFill="1" applyBorder="1" applyAlignment="1" applyProtection="1">
      <alignment horizontal="center" vertical="center" wrapText="1"/>
    </xf>
    <xf numFmtId="167" fontId="12" fillId="0" borderId="1" xfId="0" applyNumberFormat="1" applyFont="1" applyBorder="1" applyAlignment="1">
      <alignment horizontal="center" vertical="center" wrapText="1"/>
    </xf>
    <xf numFmtId="9" fontId="12" fillId="0" borderId="1" xfId="6" applyNumberFormat="1" applyFont="1" applyFill="1" applyBorder="1" applyAlignment="1" applyProtection="1">
      <alignment horizontal="center" vertical="center" wrapText="1"/>
    </xf>
    <xf numFmtId="9" fontId="12" fillId="0" borderId="1" xfId="5" applyFont="1" applyFill="1" applyBorder="1" applyAlignment="1" applyProtection="1">
      <alignment horizontal="center" vertical="center" wrapText="1"/>
      <protection locked="0"/>
    </xf>
    <xf numFmtId="3" fontId="19" fillId="0" borderId="1" xfId="0" applyNumberFormat="1" applyFont="1" applyFill="1" applyBorder="1" applyAlignment="1">
      <alignment horizontal="center" vertical="center" wrapText="1"/>
    </xf>
    <xf numFmtId="0" fontId="20" fillId="0" borderId="1" xfId="2" applyFont="1" applyFill="1" applyBorder="1" applyAlignment="1">
      <alignment horizontal="center" vertical="center" wrapText="1"/>
    </xf>
    <xf numFmtId="3" fontId="12" fillId="0" borderId="1" xfId="4" applyNumberFormat="1" applyFont="1" applyFill="1" applyBorder="1" applyAlignment="1" applyProtection="1">
      <alignment horizontal="center" vertical="center" wrapText="1"/>
    </xf>
    <xf numFmtId="167" fontId="12" fillId="0" borderId="1" xfId="0" applyNumberFormat="1" applyFont="1" applyFill="1" applyBorder="1" applyAlignment="1" applyProtection="1">
      <alignment horizontal="left" vertical="center" wrapText="1"/>
      <protection locked="0"/>
    </xf>
    <xf numFmtId="9" fontId="12" fillId="0" borderId="1" xfId="1" applyFont="1" applyFill="1" applyBorder="1" applyAlignment="1">
      <alignment horizontal="center" vertical="center" wrapText="1"/>
    </xf>
    <xf numFmtId="9" fontId="12" fillId="0" borderId="1" xfId="1" applyFont="1" applyFill="1" applyBorder="1" applyAlignment="1" applyProtection="1">
      <alignment horizontal="center" vertical="center" wrapText="1"/>
    </xf>
    <xf numFmtId="9" fontId="12" fillId="0" borderId="1" xfId="1" applyNumberFormat="1" applyFont="1" applyFill="1" applyBorder="1" applyAlignment="1">
      <alignment horizontal="center" vertical="center" wrapText="1"/>
    </xf>
    <xf numFmtId="0" fontId="12" fillId="0" borderId="1" xfId="0" applyFont="1" applyBorder="1" applyAlignment="1" applyProtection="1">
      <alignment horizontal="left" vertical="center" wrapText="1"/>
      <protection locked="0"/>
    </xf>
    <xf numFmtId="3" fontId="12" fillId="0" borderId="1" xfId="8" applyNumberFormat="1" applyFont="1" applyFill="1" applyBorder="1" applyAlignment="1" applyProtection="1">
      <alignment horizontal="center" vertical="center" wrapText="1"/>
    </xf>
    <xf numFmtId="0" fontId="12" fillId="0" borderId="1" xfId="0" applyFont="1" applyBorder="1" applyAlignment="1">
      <alignment vertical="center" wrapText="1"/>
    </xf>
    <xf numFmtId="49" fontId="12" fillId="0" borderId="1" xfId="9" applyNumberFormat="1" applyFont="1" applyFill="1" applyBorder="1" applyAlignment="1">
      <alignment vertical="center" wrapText="1"/>
    </xf>
    <xf numFmtId="9" fontId="20" fillId="0" borderId="1" xfId="0" applyNumberFormat="1" applyFont="1" applyBorder="1" applyAlignment="1">
      <alignment horizontal="center" vertical="center" wrapText="1"/>
    </xf>
    <xf numFmtId="9" fontId="12" fillId="0" borderId="1" xfId="5" applyFont="1" applyFill="1" applyBorder="1" applyAlignment="1">
      <alignment horizontal="center" vertical="center" wrapText="1"/>
    </xf>
    <xf numFmtId="168" fontId="19" fillId="0" borderId="1" xfId="10" applyNumberFormat="1" applyFont="1" applyBorder="1" applyAlignment="1">
      <alignment horizontal="center" vertical="center" wrapText="1"/>
    </xf>
    <xf numFmtId="0" fontId="19" fillId="0" borderId="1" xfId="2" applyFont="1" applyFill="1" applyBorder="1" applyAlignment="1">
      <alignment horizontal="center" vertical="center" wrapText="1"/>
    </xf>
    <xf numFmtId="168" fontId="19" fillId="0" borderId="1" xfId="10" applyNumberFormat="1" applyFont="1" applyFill="1" applyBorder="1" applyAlignment="1">
      <alignment horizontal="center" vertical="center" wrapText="1"/>
    </xf>
    <xf numFmtId="9" fontId="19" fillId="0" borderId="1" xfId="2" applyNumberFormat="1" applyFont="1" applyFill="1" applyBorder="1" applyAlignment="1">
      <alignment horizontal="center" vertical="center" wrapText="1"/>
    </xf>
    <xf numFmtId="9" fontId="19" fillId="0" borderId="1" xfId="5" applyFont="1" applyFill="1" applyBorder="1" applyAlignment="1">
      <alignment horizontal="center" vertical="center" wrapText="1"/>
    </xf>
    <xf numFmtId="9" fontId="19"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167" fontId="19" fillId="0" borderId="1" xfId="9" applyNumberFormat="1" applyFont="1" applyFill="1" applyBorder="1" applyAlignment="1">
      <alignment vertical="center" wrapText="1"/>
    </xf>
    <xf numFmtId="0" fontId="26" fillId="22" borderId="10" xfId="0" applyFont="1" applyFill="1" applyBorder="1" applyAlignment="1">
      <alignment horizontal="center" vertical="center" wrapText="1"/>
    </xf>
    <xf numFmtId="0" fontId="26" fillId="22" borderId="10" xfId="0" applyFont="1" applyFill="1" applyBorder="1" applyAlignment="1">
      <alignment horizontal="left" vertical="center" wrapText="1"/>
    </xf>
    <xf numFmtId="1" fontId="26" fillId="22" borderId="10" xfId="0" applyNumberFormat="1"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9" fontId="26" fillId="0" borderId="10" xfId="0" applyNumberFormat="1" applyFont="1" applyBorder="1" applyAlignment="1">
      <alignment horizontal="center" vertical="center" wrapText="1"/>
    </xf>
    <xf numFmtId="0" fontId="27" fillId="22" borderId="10" xfId="0" applyFont="1" applyFill="1" applyBorder="1" applyAlignment="1">
      <alignment horizontal="left" vertical="center" wrapText="1"/>
    </xf>
    <xf numFmtId="9" fontId="27" fillId="22" borderId="10" xfId="0" applyNumberFormat="1" applyFont="1" applyFill="1" applyBorder="1" applyAlignment="1">
      <alignment horizontal="center" vertical="center" wrapText="1"/>
    </xf>
    <xf numFmtId="1" fontId="27" fillId="22" borderId="10" xfId="0" applyNumberFormat="1" applyFont="1" applyFill="1" applyBorder="1" applyAlignment="1">
      <alignment horizontal="center" vertical="center" wrapText="1"/>
    </xf>
    <xf numFmtId="9" fontId="27" fillId="22" borderId="11" xfId="0" applyNumberFormat="1" applyFont="1" applyFill="1" applyBorder="1" applyAlignment="1">
      <alignment horizontal="center" vertical="center" wrapText="1"/>
    </xf>
    <xf numFmtId="169" fontId="27" fillId="22" borderId="10" xfId="0" applyNumberFormat="1" applyFont="1" applyFill="1" applyBorder="1" applyAlignment="1">
      <alignment horizontal="center" vertical="center" wrapText="1"/>
    </xf>
    <xf numFmtId="3" fontId="27" fillId="22" borderId="10" xfId="0" applyNumberFormat="1" applyFont="1" applyFill="1" applyBorder="1" applyAlignment="1">
      <alignment horizontal="center" vertical="center" wrapText="1"/>
    </xf>
    <xf numFmtId="164" fontId="27" fillId="22" borderId="10" xfId="0" applyNumberFormat="1" applyFont="1" applyFill="1" applyBorder="1" applyAlignment="1">
      <alignment horizontal="center" vertical="center" wrapText="1"/>
    </xf>
    <xf numFmtId="170" fontId="26" fillId="22" borderId="10" xfId="0" applyNumberFormat="1" applyFont="1" applyFill="1" applyBorder="1" applyAlignment="1">
      <alignment horizontal="center" vertical="center" wrapText="1"/>
    </xf>
    <xf numFmtId="167" fontId="12" fillId="0" borderId="1" xfId="9" applyNumberFormat="1" applyFont="1" applyBorder="1" applyAlignment="1">
      <alignment wrapText="1"/>
    </xf>
    <xf numFmtId="0" fontId="12" fillId="0" borderId="1" xfId="2"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167" fontId="12" fillId="0" borderId="1" xfId="2" applyNumberFormat="1" applyFont="1" applyFill="1" applyBorder="1" applyAlignment="1" applyProtection="1">
      <alignment horizontal="left" vertical="center" wrapText="1"/>
      <protection locked="0"/>
    </xf>
    <xf numFmtId="0" fontId="12" fillId="0" borderId="10" xfId="0" applyFont="1" applyBorder="1" applyAlignment="1">
      <alignment horizontal="center" vertical="center" wrapText="1"/>
    </xf>
    <xf numFmtId="9" fontId="12" fillId="0" borderId="10" xfId="0" applyNumberFormat="1" applyFont="1" applyBorder="1" applyAlignment="1">
      <alignment horizontal="center" vertical="center" wrapText="1"/>
    </xf>
    <xf numFmtId="0" fontId="19" fillId="0" borderId="10" xfId="0" applyFont="1" applyBorder="1" applyAlignment="1">
      <alignment horizontal="center" wrapText="1"/>
    </xf>
    <xf numFmtId="0" fontId="12" fillId="0" borderId="1" xfId="0" applyFont="1" applyBorder="1"/>
    <xf numFmtId="1" fontId="19" fillId="0" borderId="10" xfId="0" applyNumberFormat="1" applyFont="1" applyBorder="1" applyAlignment="1">
      <alignment horizontal="center" wrapText="1"/>
    </xf>
    <xf numFmtId="9" fontId="19" fillId="0" borderId="10" xfId="1" applyFont="1" applyBorder="1" applyAlignment="1">
      <alignment horizontal="center" wrapText="1"/>
    </xf>
    <xf numFmtId="167" fontId="12" fillId="0" borderId="1" xfId="9" applyNumberFormat="1" applyFont="1" applyFill="1" applyBorder="1" applyAlignment="1" applyProtection="1">
      <alignment horizontal="center" vertical="center"/>
      <protection locked="0"/>
    </xf>
    <xf numFmtId="167" fontId="12" fillId="7" borderId="1" xfId="9" applyNumberFormat="1" applyFont="1" applyFill="1" applyBorder="1" applyAlignment="1" applyProtection="1">
      <alignment horizontal="center" vertical="center"/>
      <protection locked="0"/>
    </xf>
    <xf numFmtId="167" fontId="27" fillId="22" borderId="10" xfId="9" applyNumberFormat="1" applyFont="1" applyFill="1" applyBorder="1" applyAlignment="1">
      <alignment horizontal="center" vertical="center"/>
    </xf>
    <xf numFmtId="167" fontId="27" fillId="22" borderId="10" xfId="9" applyNumberFormat="1" applyFont="1" applyFill="1" applyBorder="1" applyAlignment="1">
      <alignment horizontal="center" vertical="center" wrapText="1"/>
    </xf>
    <xf numFmtId="167" fontId="19" fillId="0" borderId="11" xfId="9" applyNumberFormat="1" applyFont="1" applyBorder="1" applyAlignment="1">
      <alignment horizontal="center" wrapText="1"/>
    </xf>
    <xf numFmtId="3" fontId="19" fillId="0" borderId="10" xfId="0" applyNumberFormat="1" applyFont="1" applyBorder="1" applyAlignment="1">
      <alignment horizontal="center" wrapText="1"/>
    </xf>
    <xf numFmtId="167" fontId="19" fillId="0" borderId="10" xfId="9" applyNumberFormat="1" applyFont="1" applyBorder="1" applyAlignment="1">
      <alignment horizontal="center" wrapText="1"/>
    </xf>
    <xf numFmtId="9" fontId="19" fillId="0" borderId="14" xfId="1" applyFont="1" applyBorder="1" applyAlignment="1">
      <alignment horizontal="center" wrapText="1"/>
    </xf>
    <xf numFmtId="9" fontId="19" fillId="0" borderId="15" xfId="1" applyFont="1" applyBorder="1" applyAlignment="1">
      <alignment horizontal="center" wrapText="1"/>
    </xf>
    <xf numFmtId="9" fontId="19" fillId="0" borderId="16" xfId="1" applyFont="1" applyBorder="1" applyAlignment="1">
      <alignment horizontal="center" wrapText="1"/>
    </xf>
    <xf numFmtId="3" fontId="19" fillId="0" borderId="10" xfId="0" applyNumberFormat="1" applyFont="1" applyBorder="1" applyAlignment="1">
      <alignment horizontal="center" wrapText="1"/>
    </xf>
    <xf numFmtId="0" fontId="19" fillId="0" borderId="10" xfId="0" applyFont="1" applyBorder="1" applyAlignment="1">
      <alignment horizontal="center" wrapText="1"/>
    </xf>
    <xf numFmtId="167" fontId="19" fillId="0" borderId="10" xfId="9" applyNumberFormat="1" applyFont="1" applyBorder="1" applyAlignment="1">
      <alignment horizontal="center" wrapText="1"/>
    </xf>
    <xf numFmtId="1" fontId="19" fillId="0" borderId="10" xfId="0" applyNumberFormat="1" applyFont="1" applyBorder="1" applyAlignment="1">
      <alignment horizontal="center" wrapText="1"/>
    </xf>
    <xf numFmtId="0" fontId="10" fillId="7" borderId="9" xfId="2" applyFont="1" applyFill="1" applyBorder="1" applyAlignment="1" applyProtection="1">
      <alignment horizontal="left" vertical="center" wrapText="1"/>
      <protection locked="0"/>
    </xf>
    <xf numFmtId="0" fontId="14" fillId="7" borderId="9" xfId="2" applyFont="1" applyFill="1" applyBorder="1" applyAlignment="1" applyProtection="1">
      <alignment horizontal="center" vertical="center" wrapText="1"/>
      <protection locked="0"/>
    </xf>
    <xf numFmtId="0" fontId="14" fillId="7" borderId="4" xfId="2" applyFont="1" applyFill="1" applyBorder="1" applyAlignment="1" applyProtection="1">
      <alignment horizontal="center" vertical="center" wrapText="1"/>
      <protection locked="0"/>
    </xf>
    <xf numFmtId="0" fontId="14" fillId="7" borderId="5" xfId="2" applyFont="1" applyFill="1" applyBorder="1" applyAlignment="1" applyProtection="1">
      <alignment horizontal="center" vertical="center" wrapText="1"/>
      <protection locked="0"/>
    </xf>
    <xf numFmtId="0" fontId="14" fillId="7" borderId="6" xfId="2" applyFont="1" applyFill="1" applyBorder="1" applyAlignment="1" applyProtection="1">
      <alignment horizontal="center" vertical="center" wrapText="1"/>
      <protection locked="0"/>
    </xf>
    <xf numFmtId="0" fontId="14" fillId="7" borderId="1" xfId="2" applyFont="1" applyFill="1" applyBorder="1" applyAlignment="1" applyProtection="1">
      <alignment horizontal="center" vertical="center" wrapText="1"/>
      <protection locked="0"/>
    </xf>
    <xf numFmtId="167" fontId="12" fillId="0" borderId="12" xfId="9" applyNumberFormat="1" applyFont="1" applyFill="1" applyBorder="1" applyAlignment="1">
      <alignment horizontal="center" vertical="center" wrapText="1"/>
    </xf>
    <xf numFmtId="167" fontId="12" fillId="0" borderId="13" xfId="9" applyNumberFormat="1" applyFont="1" applyFill="1" applyBorder="1" applyAlignment="1">
      <alignment horizontal="center" vertical="center" wrapText="1"/>
    </xf>
    <xf numFmtId="167" fontId="12" fillId="0" borderId="9" xfId="9" applyNumberFormat="1" applyFont="1" applyFill="1" applyBorder="1" applyAlignment="1">
      <alignment horizontal="center" vertical="center" wrapText="1"/>
    </xf>
    <xf numFmtId="0" fontId="5" fillId="7" borderId="2" xfId="2" applyFill="1" applyBorder="1" applyAlignment="1" applyProtection="1">
      <alignment horizontal="center" vertical="top" wrapText="1"/>
      <protection locked="0"/>
    </xf>
    <xf numFmtId="0" fontId="5" fillId="7" borderId="3" xfId="2" applyFill="1" applyBorder="1" applyAlignment="1" applyProtection="1">
      <alignment horizontal="center" vertical="top" wrapText="1"/>
      <protection locked="0"/>
    </xf>
    <xf numFmtId="0" fontId="9" fillId="7" borderId="2" xfId="2" applyFont="1" applyFill="1" applyBorder="1" applyAlignment="1" applyProtection="1">
      <alignment horizontal="center" vertical="center" wrapText="1"/>
      <protection locked="0"/>
    </xf>
    <xf numFmtId="0" fontId="9" fillId="7" borderId="0" xfId="2" applyFont="1" applyFill="1" applyAlignment="1" applyProtection="1">
      <alignment horizontal="center" vertical="center" wrapText="1"/>
      <protection locked="0"/>
    </xf>
    <xf numFmtId="0" fontId="9" fillId="7" borderId="3" xfId="2" applyFont="1" applyFill="1" applyBorder="1" applyAlignment="1" applyProtection="1">
      <alignment horizontal="center" vertical="center" wrapText="1"/>
      <protection locked="0"/>
    </xf>
    <xf numFmtId="0" fontId="9" fillId="7" borderId="4" xfId="2" applyFont="1" applyFill="1" applyBorder="1" applyAlignment="1" applyProtection="1">
      <alignment horizontal="center" vertical="center" wrapText="1"/>
      <protection locked="0"/>
    </xf>
    <xf numFmtId="0" fontId="9" fillId="7" borderId="5" xfId="2" applyFont="1" applyFill="1" applyBorder="1" applyAlignment="1" applyProtection="1">
      <alignment horizontal="center" vertical="center" wrapText="1"/>
      <protection locked="0"/>
    </xf>
    <xf numFmtId="0" fontId="9" fillId="7" borderId="6" xfId="2" applyFont="1" applyFill="1" applyBorder="1" applyAlignment="1" applyProtection="1">
      <alignment horizontal="center" vertical="center" wrapText="1"/>
      <protection locked="0"/>
    </xf>
    <xf numFmtId="0" fontId="10" fillId="7" borderId="1" xfId="2" applyFont="1" applyFill="1" applyBorder="1" applyAlignment="1" applyProtection="1">
      <alignment horizontal="left" vertical="center" wrapText="1"/>
      <protection locked="0"/>
    </xf>
    <xf numFmtId="0" fontId="10" fillId="9" borderId="1" xfId="2" applyFont="1" applyFill="1" applyBorder="1" applyAlignment="1" applyProtection="1">
      <alignment horizontal="center" vertical="center"/>
      <protection locked="0"/>
    </xf>
    <xf numFmtId="0" fontId="10" fillId="10" borderId="1" xfId="2" applyFont="1" applyFill="1" applyBorder="1" applyAlignment="1" applyProtection="1">
      <alignment horizontal="center" vertical="center"/>
      <protection locked="0"/>
    </xf>
    <xf numFmtId="0" fontId="10" fillId="10" borderId="9" xfId="2" applyFont="1" applyFill="1" applyBorder="1" applyAlignment="1" applyProtection="1">
      <alignment horizontal="center" vertical="center"/>
      <protection locked="0"/>
    </xf>
    <xf numFmtId="44" fontId="10" fillId="3" borderId="9" xfId="2" applyNumberFormat="1" applyFont="1" applyFill="1" applyBorder="1" applyAlignment="1" applyProtection="1">
      <alignment horizontal="center" vertical="center"/>
      <protection locked="0"/>
    </xf>
    <xf numFmtId="0" fontId="16" fillId="11" borderId="1" xfId="2" applyFont="1" applyFill="1" applyBorder="1" applyAlignment="1" applyProtection="1">
      <alignment horizontal="center" vertical="center" wrapText="1"/>
      <protection locked="0"/>
    </xf>
    <xf numFmtId="0" fontId="10" fillId="7" borderId="7" xfId="2" applyFont="1" applyFill="1" applyBorder="1" applyAlignment="1" applyProtection="1">
      <alignment horizontal="left" vertical="center"/>
      <protection locked="0"/>
    </xf>
    <xf numFmtId="0" fontId="10" fillId="7" borderId="8" xfId="2" applyFont="1" applyFill="1" applyBorder="1" applyAlignment="1" applyProtection="1">
      <alignment horizontal="left" vertical="center"/>
      <protection locked="0"/>
    </xf>
    <xf numFmtId="0" fontId="10" fillId="7" borderId="1" xfId="2" applyFont="1" applyFill="1" applyBorder="1" applyAlignment="1" applyProtection="1">
      <alignment horizontal="center" vertical="center" wrapText="1"/>
      <protection locked="0"/>
    </xf>
    <xf numFmtId="0" fontId="13" fillId="8" borderId="1" xfId="3" applyFont="1" applyFill="1" applyBorder="1" applyAlignment="1" applyProtection="1">
      <alignment horizontal="left" vertical="center"/>
      <protection locked="0"/>
    </xf>
    <xf numFmtId="10" fontId="0" fillId="0" borderId="1" xfId="1" applyNumberFormat="1" applyFont="1" applyBorder="1" applyAlignment="1">
      <alignment horizontal="center" vertical="center"/>
    </xf>
    <xf numFmtId="167" fontId="12" fillId="7" borderId="1" xfId="9" applyNumberFormat="1" applyFont="1" applyFill="1" applyBorder="1" applyAlignment="1" applyProtection="1">
      <alignment horizontal="center" vertical="center" wrapText="1"/>
    </xf>
    <xf numFmtId="0" fontId="12" fillId="7" borderId="1" xfId="0" applyFont="1" applyFill="1" applyBorder="1" applyAlignment="1">
      <alignment horizontal="center" vertical="center" wrapText="1"/>
    </xf>
    <xf numFmtId="0" fontId="12" fillId="0" borderId="1" xfId="5" applyNumberFormat="1" applyFont="1" applyFill="1" applyBorder="1" applyAlignment="1" applyProtection="1">
      <alignment horizontal="center" vertical="center" wrapText="1"/>
      <protection locked="0"/>
    </xf>
    <xf numFmtId="9" fontId="12" fillId="0" borderId="1" xfId="5" applyNumberFormat="1" applyFont="1" applyFill="1" applyBorder="1" applyAlignment="1" applyProtection="1">
      <alignment horizontal="center" vertical="center" wrapText="1"/>
      <protection locked="0"/>
    </xf>
    <xf numFmtId="0" fontId="20" fillId="0" borderId="1" xfId="2" applyFont="1" applyFill="1" applyBorder="1" applyAlignment="1">
      <alignment vertical="center" wrapText="1"/>
    </xf>
    <xf numFmtId="1" fontId="20" fillId="0" borderId="1" xfId="2" applyNumberFormat="1" applyFont="1" applyFill="1" applyBorder="1" applyAlignment="1">
      <alignment horizontal="center" vertical="center" wrapText="1"/>
    </xf>
    <xf numFmtId="9" fontId="20" fillId="0" borderId="1" xfId="2" applyNumberFormat="1" applyFont="1" applyFill="1" applyBorder="1" applyAlignment="1">
      <alignment horizontal="center" vertical="center" wrapText="1"/>
    </xf>
    <xf numFmtId="167" fontId="20" fillId="0" borderId="1" xfId="9" applyNumberFormat="1" applyFont="1" applyFill="1" applyBorder="1" applyAlignment="1" applyProtection="1">
      <alignment horizontal="center" vertical="center" wrapText="1"/>
    </xf>
    <xf numFmtId="0" fontId="20" fillId="0" borderId="1" xfId="5" applyNumberFormat="1" applyFont="1" applyFill="1" applyBorder="1" applyAlignment="1" applyProtection="1">
      <alignment horizontal="center" vertical="center" wrapText="1"/>
      <protection locked="0"/>
    </xf>
    <xf numFmtId="0" fontId="12" fillId="7" borderId="1" xfId="0" applyFont="1" applyFill="1" applyBorder="1" applyAlignment="1" applyProtection="1">
      <alignment horizontal="left" vertical="center" wrapText="1"/>
    </xf>
    <xf numFmtId="9" fontId="19" fillId="0" borderId="1" xfId="5" applyFont="1" applyFill="1" applyBorder="1" applyAlignment="1" applyProtection="1">
      <alignment horizontal="center" vertical="center" wrapText="1"/>
    </xf>
    <xf numFmtId="3" fontId="19" fillId="0" borderId="10" xfId="0" applyNumberFormat="1" applyFont="1" applyBorder="1" applyAlignment="1">
      <alignment horizontal="center" vertical="center" wrapText="1"/>
    </xf>
    <xf numFmtId="171" fontId="12" fillId="0" borderId="1" xfId="8" applyNumberFormat="1" applyFont="1" applyFill="1" applyBorder="1" applyAlignment="1" applyProtection="1">
      <alignment horizontal="center" vertical="center" wrapText="1"/>
    </xf>
    <xf numFmtId="2" fontId="12" fillId="0" borderId="1" xfId="0" applyNumberFormat="1" applyFont="1" applyFill="1" applyBorder="1" applyAlignment="1" applyProtection="1">
      <alignment horizontal="center" vertical="center" wrapText="1"/>
      <protection locked="0"/>
    </xf>
    <xf numFmtId="3" fontId="19" fillId="0" borderId="10" xfId="0" applyNumberFormat="1" applyFont="1" applyBorder="1" applyAlignment="1">
      <alignment horizontal="center" vertical="center"/>
    </xf>
    <xf numFmtId="9" fontId="20" fillId="0" borderId="1" xfId="5" applyNumberFormat="1" applyFont="1" applyFill="1" applyBorder="1" applyAlignment="1" applyProtection="1">
      <alignment horizontal="center" vertical="center" wrapText="1"/>
    </xf>
    <xf numFmtId="0" fontId="20" fillId="0" borderId="1" xfId="0" applyFont="1" applyBorder="1" applyAlignment="1">
      <alignment horizontal="center" vertical="center" wrapText="1"/>
    </xf>
    <xf numFmtId="167" fontId="12" fillId="0" borderId="1" xfId="7" applyNumberFormat="1" applyFont="1" applyFill="1" applyBorder="1" applyAlignment="1" applyProtection="1">
      <alignment horizontal="center" vertical="center" wrapText="1"/>
    </xf>
    <xf numFmtId="166" fontId="12" fillId="0" borderId="7" xfId="6" applyFont="1" applyFill="1" applyBorder="1" applyAlignment="1" applyProtection="1">
      <alignment horizontal="center" vertical="center"/>
      <protection locked="0"/>
    </xf>
    <xf numFmtId="167" fontId="12" fillId="0" borderId="1" xfId="7"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2" fontId="12" fillId="0" borderId="1" xfId="2" applyNumberFormat="1" applyFont="1" applyFill="1" applyBorder="1" applyAlignment="1">
      <alignment horizontal="left" vertical="center" wrapText="1"/>
    </xf>
    <xf numFmtId="166" fontId="12" fillId="0" borderId="7" xfId="6" applyFont="1" applyFill="1" applyBorder="1" applyAlignment="1">
      <alignment horizontal="center" vertical="center" wrapText="1"/>
    </xf>
    <xf numFmtId="167" fontId="12" fillId="0" borderId="0" xfId="9" applyNumberFormat="1" applyFont="1" applyFill="1" applyProtection="1">
      <protection locked="0"/>
    </xf>
    <xf numFmtId="1" fontId="20" fillId="0" borderId="1" xfId="0" applyNumberFormat="1" applyFont="1" applyBorder="1" applyAlignment="1">
      <alignment horizontal="center" vertical="center" wrapText="1"/>
    </xf>
  </cellXfs>
  <cellStyles count="33">
    <cellStyle name="Millares" xfId="10" builtinId="3"/>
    <cellStyle name="Millares [0] 2" xfId="4"/>
    <cellStyle name="Millares [0] 2 2" xfId="19"/>
    <cellStyle name="Millares [0] 2 3" xfId="31"/>
    <cellStyle name="Millares 10" xfId="23"/>
    <cellStyle name="Millares 11" xfId="28"/>
    <cellStyle name="Millares 2" xfId="8"/>
    <cellStyle name="Millares 2 2" xfId="18"/>
    <cellStyle name="Millares 2 3" xfId="30"/>
    <cellStyle name="Millares 3" xfId="12"/>
    <cellStyle name="Millares 4" xfId="14"/>
    <cellStyle name="Millares 5" xfId="11"/>
    <cellStyle name="Millares 6" xfId="16"/>
    <cellStyle name="Millares 7" xfId="21"/>
    <cellStyle name="Millares 8" xfId="24"/>
    <cellStyle name="Millares 9" xfId="26"/>
    <cellStyle name="Moneda" xfId="9" builtinId="4"/>
    <cellStyle name="Moneda [0] 2" xfId="6"/>
    <cellStyle name="Moneda 10" xfId="29"/>
    <cellStyle name="Moneda 11" xfId="32"/>
    <cellStyle name="Moneda 2" xfId="7"/>
    <cellStyle name="Moneda 3" xfId="13"/>
    <cellStyle name="Moneda 4" xfId="15"/>
    <cellStyle name="Moneda 5" xfId="17"/>
    <cellStyle name="Moneda 6" xfId="20"/>
    <cellStyle name="Moneda 7" xfId="22"/>
    <cellStyle name="Moneda 8" xfId="25"/>
    <cellStyle name="Moneda 9" xfId="27"/>
    <cellStyle name="Normal" xfId="0" builtinId="0"/>
    <cellStyle name="Normal 2" xfId="2"/>
    <cellStyle name="Normal 2 2" xfId="3"/>
    <cellStyle name="Porcentaje" xfId="1" builtinId="5"/>
    <cellStyle name="Porcentaje 2" xfId="5"/>
  </cellStyles>
  <dxfs count="67">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fill>
        <patternFill>
          <bgColor theme="7" tint="0.59996337778862885"/>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200" b="1">
                <a:solidFill>
                  <a:sysClr val="windowText" lastClr="000000"/>
                </a:solidFill>
              </a:rPr>
              <a:t>PORCENTAJE DE EJECUCIÓN POR LÍNEA ESTRATÉGICA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027777777777778E-2"/>
          <c:y val="0.14431393992417615"/>
          <c:w val="0.95138888888888884"/>
          <c:h val="0.48752734033245843"/>
        </c:manualLayout>
      </c:layout>
      <c:pie3DChart>
        <c:varyColors val="1"/>
        <c:ser>
          <c:idx val="0"/>
          <c:order val="0"/>
          <c:tx>
            <c:strRef>
              <c:f>'RESUMEN L.E.'!$E$1</c:f>
              <c:strCache>
                <c:ptCount val="1"/>
                <c:pt idx="0">
                  <c:v>PORCENTAJE DE EJECUCIÓN</c:v>
                </c:pt>
              </c:strCache>
            </c:strRef>
          </c:tx>
          <c:spPr>
            <a:effectLst>
              <a:innerShdw blurRad="63500" dist="50800" dir="18900000">
                <a:prstClr val="black">
                  <a:alpha val="50000"/>
                </a:prstClr>
              </a:innerShdw>
            </a:effectLst>
            <a:scene3d>
              <a:camera prst="orthographicFront"/>
              <a:lightRig rig="threePt" dir="t"/>
            </a:scene3d>
            <a:sp3d prstMaterial="metal">
              <a:bevelT/>
              <a:bevelB/>
              <a:contourClr>
                <a:srgbClr val="000000"/>
              </a:contourClr>
            </a:sp3d>
          </c:spPr>
          <c:explosion val="22"/>
          <c:dPt>
            <c:idx val="0"/>
            <c:bubble3D val="0"/>
            <c:spPr>
              <a:solidFill>
                <a:schemeClr val="accent6">
                  <a:shade val="58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2-9F57-48E1-9D1A-62279E7A5ED3}"/>
              </c:ext>
            </c:extLst>
          </c:dPt>
          <c:dPt>
            <c:idx val="1"/>
            <c:bubble3D val="0"/>
            <c:spPr>
              <a:solidFill>
                <a:schemeClr val="accent6">
                  <a:shade val="86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3-9F57-48E1-9D1A-62279E7A5ED3}"/>
              </c:ext>
            </c:extLst>
          </c:dPt>
          <c:dPt>
            <c:idx val="2"/>
            <c:bubble3D val="0"/>
            <c:spPr>
              <a:solidFill>
                <a:schemeClr val="accent6">
                  <a:tint val="86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4-9F57-48E1-9D1A-62279E7A5ED3}"/>
              </c:ext>
            </c:extLst>
          </c:dPt>
          <c:dPt>
            <c:idx val="3"/>
            <c:bubble3D val="0"/>
            <c:spPr>
              <a:solidFill>
                <a:schemeClr val="accent6">
                  <a:tint val="58000"/>
                </a:schemeClr>
              </a:solidFill>
              <a:ln w="25400">
                <a:solidFill>
                  <a:schemeClr val="lt1"/>
                </a:solidFill>
              </a:ln>
              <a:effectLst>
                <a:innerShdw blurRad="63500" dist="50800" dir="18900000">
                  <a:prstClr val="black">
                    <a:alpha val="50000"/>
                  </a:prstClr>
                </a:innerShdw>
              </a:effectLst>
              <a:scene3d>
                <a:camera prst="orthographicFront"/>
                <a:lightRig rig="threePt" dir="t"/>
              </a:scene3d>
              <a:sp3d contourW="25400" prstMaterial="metal">
                <a:bevelT/>
                <a:bevelB/>
                <a:contourClr>
                  <a:schemeClr val="lt1"/>
                </a:contourClr>
              </a:sp3d>
            </c:spPr>
            <c:extLst>
              <c:ext xmlns:c16="http://schemas.microsoft.com/office/drawing/2014/chart" uri="{C3380CC4-5D6E-409C-BE32-E72D297353CC}">
                <c16:uniqueId val="{00000005-9F57-48E1-9D1A-62279E7A5ED3}"/>
              </c:ext>
            </c:extLst>
          </c:dPt>
          <c:dLbls>
            <c:dLbl>
              <c:idx val="0"/>
              <c:layout>
                <c:manualLayout>
                  <c:x val="1.4318241469816171E-2"/>
                  <c:y val="1.8464202391367788E-2"/>
                </c:manualLayout>
              </c:layout>
              <c:tx>
                <c:rich>
                  <a:bodyPr/>
                  <a:lstStyle/>
                  <a:p>
                    <a:r>
                      <a:rPr lang="en-US" baseline="0"/>
                      <a:t>1</a:t>
                    </a:r>
                  </a:p>
                  <a:p>
                    <a:r>
                      <a:rPr lang="en-US" baseline="0"/>
                      <a:t> </a:t>
                    </a:r>
                    <a:fld id="{7BB998EE-1E61-4157-9682-673BFB1540D9}"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F57-48E1-9D1A-62279E7A5ED3}"/>
                </c:ext>
              </c:extLst>
            </c:dLbl>
            <c:dLbl>
              <c:idx val="1"/>
              <c:layout>
                <c:manualLayout>
                  <c:x val="0.17620778652668417"/>
                  <c:y val="-0.11574074074074074"/>
                </c:manualLayout>
              </c:layout>
              <c:tx>
                <c:rich>
                  <a:bodyPr/>
                  <a:lstStyle/>
                  <a:p>
                    <a:r>
                      <a:rPr lang="en-US" baseline="0"/>
                      <a:t>2</a:t>
                    </a:r>
                  </a:p>
                  <a:p>
                    <a:r>
                      <a:rPr lang="en-US" baseline="0"/>
                      <a:t> </a:t>
                    </a:r>
                    <a:fld id="{A0D53D23-7D55-4AC8-9964-5EDA65998C32}"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F57-48E1-9D1A-62279E7A5ED3}"/>
                </c:ext>
              </c:extLst>
            </c:dLbl>
            <c:dLbl>
              <c:idx val="2"/>
              <c:layout>
                <c:manualLayout>
                  <c:x val="-6.3580927384076988E-2"/>
                  <c:y val="-6.443423738699329E-2"/>
                </c:manualLayout>
              </c:layout>
              <c:tx>
                <c:rich>
                  <a:bodyPr/>
                  <a:lstStyle/>
                  <a:p>
                    <a:r>
                      <a:rPr lang="en-US" baseline="0"/>
                      <a:t>3</a:t>
                    </a:r>
                  </a:p>
                  <a:p>
                    <a:r>
                      <a:rPr lang="en-US" baseline="0"/>
                      <a:t> </a:t>
                    </a:r>
                    <a:fld id="{6F13D0A8-30B7-40F7-BC60-547444E8CA29}"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9F57-48E1-9D1A-62279E7A5ED3}"/>
                </c:ext>
              </c:extLst>
            </c:dLbl>
            <c:dLbl>
              <c:idx val="3"/>
              <c:layout>
                <c:manualLayout>
                  <c:x val="-4.367060367454071E-2"/>
                  <c:y val="9.3170020414114901E-2"/>
                </c:manualLayout>
              </c:layout>
              <c:tx>
                <c:rich>
                  <a:bodyPr/>
                  <a:lstStyle/>
                  <a:p>
                    <a:r>
                      <a:rPr lang="en-US" baseline="0"/>
                      <a:t>4</a:t>
                    </a:r>
                  </a:p>
                  <a:p>
                    <a:r>
                      <a:rPr lang="en-US" baseline="0"/>
                      <a:t> </a:t>
                    </a:r>
                    <a:fld id="{696F3A76-5BBC-4A16-B6FE-85227D09259B}" type="VALUE">
                      <a:rPr lang="en-US" baseline="0"/>
                      <a:pPr/>
                      <a:t>[VALOR]</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F57-48E1-9D1A-62279E7A5ED3}"/>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'RESUMEN L.E.'!$A$2:$B$5</c:f>
              <c:multiLvlStrCache>
                <c:ptCount val="4"/>
                <c:lvl>
                  <c:pt idx="0">
                    <c:v>Equidad e inclusión para la transformación social</c:v>
                  </c:pt>
                  <c:pt idx="1">
                    <c:v>Gobernanza para la transformación de la esperanza en confianza ciudadana</c:v>
                  </c:pt>
                  <c:pt idx="2">
                    <c:v>Hábitat al servicio de la transformación sostenible del territorio</c:v>
                  </c:pt>
                  <c:pt idx="3">
                    <c:v>Transformación para la productividad y el emprendimiento</c:v>
                  </c:pt>
                </c:lvl>
                <c:lvl>
                  <c:pt idx="0">
                    <c:v>1</c:v>
                  </c:pt>
                  <c:pt idx="1">
                    <c:v>2</c:v>
                  </c:pt>
                  <c:pt idx="2">
                    <c:v>3</c:v>
                  </c:pt>
                  <c:pt idx="3">
                    <c:v>4</c:v>
                  </c:pt>
                </c:lvl>
              </c:multiLvlStrCache>
            </c:multiLvlStrRef>
          </c:cat>
          <c:val>
            <c:numRef>
              <c:f>'RESUMEN L.E.'!$E$2:$E$5</c:f>
              <c:numCache>
                <c:formatCode>0.00%</c:formatCode>
                <c:ptCount val="4"/>
                <c:pt idx="0">
                  <c:v>5.0022735453733855E-2</c:v>
                </c:pt>
                <c:pt idx="1">
                  <c:v>0</c:v>
                </c:pt>
                <c:pt idx="2">
                  <c:v>0</c:v>
                </c:pt>
                <c:pt idx="3">
                  <c:v>0</c:v>
                </c:pt>
              </c:numCache>
            </c:numRef>
          </c:val>
          <c:extLst>
            <c:ext xmlns:c16="http://schemas.microsoft.com/office/drawing/2014/chart" uri="{C3380CC4-5D6E-409C-BE32-E72D297353CC}">
              <c16:uniqueId val="{00000000-9F57-48E1-9D1A-62279E7A5ED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solidFill>
                  <a:sysClr val="windowText" lastClr="000000"/>
                </a:solidFill>
              </a:rPr>
              <a:t>AVANCE DEL PLAN DE DESARROLLO 2021</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'RESUMEN L.E.'!$A$2</c:f>
              <c:strCache>
                <c:ptCount val="1"/>
                <c:pt idx="0">
                  <c:v>1</c:v>
                </c:pt>
              </c:strCache>
            </c:strRef>
          </c:tx>
          <c:spPr>
            <a:solidFill>
              <a:schemeClr val="accent6">
                <a:tint val="58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L.E.'!$E$2</c:f>
              <c:numCache>
                <c:formatCode>0.00%</c:formatCode>
                <c:ptCount val="1"/>
                <c:pt idx="0">
                  <c:v>5.0022735453733855E-2</c:v>
                </c:pt>
              </c:numCache>
            </c:numRef>
          </c:val>
          <c:extLst>
            <c:ext xmlns:c16="http://schemas.microsoft.com/office/drawing/2014/chart" uri="{C3380CC4-5D6E-409C-BE32-E72D297353CC}">
              <c16:uniqueId val="{00000000-0B44-41CE-927A-DC142EFAC8B8}"/>
            </c:ext>
          </c:extLst>
        </c:ser>
        <c:ser>
          <c:idx val="1"/>
          <c:order val="1"/>
          <c:tx>
            <c:strRef>
              <c:f>'RESUMEN L.E.'!$A$3</c:f>
              <c:strCache>
                <c:ptCount val="1"/>
                <c:pt idx="0">
                  <c:v>2</c:v>
                </c:pt>
              </c:strCache>
            </c:strRef>
          </c:tx>
          <c:spPr>
            <a:solidFill>
              <a:schemeClr val="accent6">
                <a:tint val="86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L.E.'!$E$3</c:f>
              <c:numCache>
                <c:formatCode>0.00%</c:formatCode>
                <c:ptCount val="1"/>
                <c:pt idx="0">
                  <c:v>0</c:v>
                </c:pt>
              </c:numCache>
            </c:numRef>
          </c:val>
          <c:extLst>
            <c:ext xmlns:c16="http://schemas.microsoft.com/office/drawing/2014/chart" uri="{C3380CC4-5D6E-409C-BE32-E72D297353CC}">
              <c16:uniqueId val="{00000001-0B44-41CE-927A-DC142EFAC8B8}"/>
            </c:ext>
          </c:extLst>
        </c:ser>
        <c:ser>
          <c:idx val="2"/>
          <c:order val="2"/>
          <c:tx>
            <c:strRef>
              <c:f>'RESUMEN L.E.'!$A$4</c:f>
              <c:strCache>
                <c:ptCount val="1"/>
                <c:pt idx="0">
                  <c:v>3</c:v>
                </c:pt>
              </c:strCache>
            </c:strRef>
          </c:tx>
          <c:spPr>
            <a:solidFill>
              <a:schemeClr val="accent6">
                <a:shade val="86000"/>
              </a:schemeClr>
            </a:solidFill>
            <a:ln>
              <a:noFill/>
            </a:ln>
            <a:effectLst/>
            <a:scene3d>
              <a:camera prst="orthographicFront"/>
              <a:lightRig rig="threePt" dir="t"/>
            </a:scene3d>
            <a:sp3d>
              <a:bevelT/>
            </a:sp3d>
          </c:spPr>
          <c:invertIfNegative val="0"/>
          <c:cat>
            <c:strLit>
              <c:ptCount val="1"/>
              <c:pt idx="0">
                <c:v>Porcentaje de ejecución por Línea</c:v>
              </c:pt>
            </c:strLit>
          </c:cat>
          <c:val>
            <c:numRef>
              <c:f>'RESUMEN L.E.'!$E$4</c:f>
              <c:numCache>
                <c:formatCode>0.00%</c:formatCode>
                <c:ptCount val="1"/>
                <c:pt idx="0">
                  <c:v>0</c:v>
                </c:pt>
              </c:numCache>
            </c:numRef>
          </c:val>
          <c:extLst>
            <c:ext xmlns:c16="http://schemas.microsoft.com/office/drawing/2014/chart" uri="{C3380CC4-5D6E-409C-BE32-E72D297353CC}">
              <c16:uniqueId val="{00000003-0B44-41CE-927A-DC142EFAC8B8}"/>
            </c:ext>
          </c:extLst>
        </c:ser>
        <c:ser>
          <c:idx val="3"/>
          <c:order val="3"/>
          <c:tx>
            <c:strRef>
              <c:f>'RESUMEN L.E.'!$A$5</c:f>
              <c:strCache>
                <c:ptCount val="1"/>
                <c:pt idx="0">
                  <c:v>4</c:v>
                </c:pt>
              </c:strCache>
            </c:strRef>
          </c:tx>
          <c:spPr>
            <a:solidFill>
              <a:schemeClr val="accent6">
                <a:shade val="58000"/>
              </a:schemeClr>
            </a:solidFill>
            <a:ln>
              <a:noFill/>
            </a:ln>
            <a:effectLst>
              <a:innerShdw blurRad="50800" dist="50800" dir="13500000">
                <a:prstClr val="black">
                  <a:alpha val="50000"/>
                </a:prstClr>
              </a:innerShdw>
            </a:effectLst>
            <a:scene3d>
              <a:camera prst="orthographicFront"/>
              <a:lightRig rig="threePt" dir="t"/>
            </a:scene3d>
            <a:sp3d>
              <a:bevelT/>
            </a:sp3d>
          </c:spPr>
          <c:invertIfNegative val="0"/>
          <c:cat>
            <c:strLit>
              <c:ptCount val="1"/>
              <c:pt idx="0">
                <c:v>Porcentaje de ejecución por Línea</c:v>
              </c:pt>
            </c:strLit>
          </c:cat>
          <c:val>
            <c:numRef>
              <c:f>'RESUMEN L.E.'!$E$5</c:f>
              <c:numCache>
                <c:formatCode>0.00%</c:formatCode>
                <c:ptCount val="1"/>
                <c:pt idx="0">
                  <c:v>0</c:v>
                </c:pt>
              </c:numCache>
            </c:numRef>
          </c:val>
          <c:extLst>
            <c:ext xmlns:c16="http://schemas.microsoft.com/office/drawing/2014/chart" uri="{C3380CC4-5D6E-409C-BE32-E72D297353CC}">
              <c16:uniqueId val="{00000004-0B44-41CE-927A-DC142EFAC8B8}"/>
            </c:ext>
          </c:extLst>
        </c:ser>
        <c:dLbls>
          <c:showLegendKey val="0"/>
          <c:showVal val="0"/>
          <c:showCatName val="0"/>
          <c:showSerName val="0"/>
          <c:showPercent val="0"/>
          <c:showBubbleSize val="0"/>
        </c:dLbls>
        <c:gapWidth val="151"/>
        <c:gapDepth val="32"/>
        <c:shape val="box"/>
        <c:axId val="1150391856"/>
        <c:axId val="1275593488"/>
        <c:axId val="0"/>
      </c:bar3DChart>
      <c:catAx>
        <c:axId val="1150391856"/>
        <c:scaling>
          <c:orientation val="minMax"/>
        </c:scaling>
        <c:delete val="1"/>
        <c:axPos val="b"/>
        <c:numFmt formatCode="General" sourceLinked="1"/>
        <c:majorTickMark val="none"/>
        <c:minorTickMark val="none"/>
        <c:tickLblPos val="nextTo"/>
        <c:crossAx val="1275593488"/>
        <c:crosses val="autoZero"/>
        <c:auto val="1"/>
        <c:lblAlgn val="ctr"/>
        <c:lblOffset val="100"/>
        <c:noMultiLvlLbl val="0"/>
      </c:catAx>
      <c:valAx>
        <c:axId val="1275593488"/>
        <c:scaling>
          <c:orientation val="minMax"/>
        </c:scaling>
        <c:delete val="1"/>
        <c:axPos val="l"/>
        <c:numFmt formatCode="0.00%" sourceLinked="1"/>
        <c:majorTickMark val="none"/>
        <c:minorTickMark val="none"/>
        <c:tickLblPos val="nextTo"/>
        <c:crossAx val="1150391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en-U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59526</xdr:colOff>
      <xdr:row>0</xdr:row>
      <xdr:rowOff>23812</xdr:rowOff>
    </xdr:from>
    <xdr:to>
      <xdr:col>1</xdr:col>
      <xdr:colOff>1966907</xdr:colOff>
      <xdr:row>4</xdr:row>
      <xdr:rowOff>4762</xdr:rowOff>
    </xdr:to>
    <xdr:pic>
      <xdr:nvPicPr>
        <xdr:cNvPr id="2" name="Imagen 1">
          <a:extLst>
            <a:ext uri="{FF2B5EF4-FFF2-40B4-BE49-F238E27FC236}">
              <a16:creationId xmlns:a16="http://schemas.microsoft.com/office/drawing/2014/main" id="{3C14F3AB-1474-47AB-9C87-21B5E6F0B3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5</xdr:row>
      <xdr:rowOff>90487</xdr:rowOff>
    </xdr:from>
    <xdr:to>
      <xdr:col>3</xdr:col>
      <xdr:colOff>28575</xdr:colOff>
      <xdr:row>19</xdr:row>
      <xdr:rowOff>166687</xdr:rowOff>
    </xdr:to>
    <xdr:graphicFrame macro="">
      <xdr:nvGraphicFramePr>
        <xdr:cNvPr id="6" name="Gráfico 5">
          <a:extLst>
            <a:ext uri="{FF2B5EF4-FFF2-40B4-BE49-F238E27FC236}">
              <a16:creationId xmlns:a16="http://schemas.microsoft.com/office/drawing/2014/main" id="{6BD3B175-913C-478F-8C03-BDAB4474F9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119062</xdr:colOff>
      <xdr:row>5</xdr:row>
      <xdr:rowOff>80962</xdr:rowOff>
    </xdr:from>
    <xdr:to>
      <xdr:col>6</xdr:col>
      <xdr:colOff>252412</xdr:colOff>
      <xdr:row>19</xdr:row>
      <xdr:rowOff>157162</xdr:rowOff>
    </xdr:to>
    <xdr:grpSp>
      <xdr:nvGrpSpPr>
        <xdr:cNvPr id="11" name="Grupo 10">
          <a:extLst>
            <a:ext uri="{FF2B5EF4-FFF2-40B4-BE49-F238E27FC236}">
              <a16:creationId xmlns:a16="http://schemas.microsoft.com/office/drawing/2014/main" id="{04E65E66-0C6F-4BB1-9750-2032EF247A6F}"/>
            </a:ext>
          </a:extLst>
        </xdr:cNvPr>
        <xdr:cNvGrpSpPr/>
      </xdr:nvGrpSpPr>
      <xdr:grpSpPr>
        <a:xfrm>
          <a:off x="4719637" y="1795462"/>
          <a:ext cx="4572000" cy="2743200"/>
          <a:chOff x="4719637" y="1795462"/>
          <a:chExt cx="4572000" cy="2743200"/>
        </a:xfrm>
      </xdr:grpSpPr>
      <xdr:graphicFrame macro="">
        <xdr:nvGraphicFramePr>
          <xdr:cNvPr id="7" name="Gráfico 6">
            <a:extLst>
              <a:ext uri="{FF2B5EF4-FFF2-40B4-BE49-F238E27FC236}">
                <a16:creationId xmlns:a16="http://schemas.microsoft.com/office/drawing/2014/main" id="{57A6473A-4CD4-4513-8AAF-38F975491F9F}"/>
              </a:ext>
            </a:extLst>
          </xdr:cNvPr>
          <xdr:cNvGraphicFramePr/>
        </xdr:nvGraphicFramePr>
        <xdr:xfrm>
          <a:off x="4719637" y="17954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CuadroTexto 8">
            <a:extLst>
              <a:ext uri="{FF2B5EF4-FFF2-40B4-BE49-F238E27FC236}">
                <a16:creationId xmlns:a16="http://schemas.microsoft.com/office/drawing/2014/main" id="{5C98FFF8-A8E9-4FE7-88A5-B4A50804F8F4}"/>
              </a:ext>
            </a:extLst>
          </xdr:cNvPr>
          <xdr:cNvSpPr txBox="1"/>
        </xdr:nvSpPr>
        <xdr:spPr>
          <a:xfrm>
            <a:off x="7981950" y="2638425"/>
            <a:ext cx="83820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solidFill>
                  <a:sysClr val="windowText" lastClr="000000"/>
                </a:solidFill>
              </a:rPr>
              <a:t>63,50%</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0.75938</cdr:x>
      <cdr:y>0.27604</cdr:y>
    </cdr:from>
    <cdr:to>
      <cdr:x>0.89479</cdr:x>
      <cdr:y>0.59201</cdr:y>
    </cdr:to>
    <cdr:sp macro="" textlink="">
      <cdr:nvSpPr>
        <cdr:cNvPr id="2" name="CuadroTexto 1">
          <a:extLst xmlns:a="http://schemas.openxmlformats.org/drawingml/2006/main">
            <a:ext uri="{FF2B5EF4-FFF2-40B4-BE49-F238E27FC236}">
              <a16:creationId xmlns:a16="http://schemas.microsoft.com/office/drawing/2014/main" id="{CF2D8280-A728-4EAF-8418-9F128E21A036}"/>
            </a:ext>
          </a:extLst>
        </cdr:cNvPr>
        <cdr:cNvSpPr txBox="1"/>
      </cdr:nvSpPr>
      <cdr:spPr>
        <a:xfrm xmlns:a="http://schemas.openxmlformats.org/drawingml/2006/main">
          <a:off x="3471863" y="757238"/>
          <a:ext cx="619125" cy="866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Ejecuci&#243;n%20Plan%20de%20Acci&#243;n%20Salud%20Tercer%20Trimestre%20sept%202021%20FINAL%20MART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ownloads/EJECUCION%20PRESUPUESTAL%20A%2030%20DE%20SEPTIEMBRE%20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Ejecuci&#243;n%20Plan%20de%20Desarrollo%20acumulada%202020-2021%20SEP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ltu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225;nsito%20y%20Transporte%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d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e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ducaci&#243;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2021"/>
      <sheetName val="Productos PD"/>
      <sheetName val="A"/>
      <sheetName val="z"/>
      <sheetName val="FORMATO"/>
      <sheetName val="PORC PRODU"/>
      <sheetName val="consolidado vs PI"/>
      <sheetName val="consolidado vs PD"/>
      <sheetName val="Hoja4"/>
      <sheetName val="PD vs SEG"/>
      <sheetName val="RESUMEN L.E."/>
      <sheetName val="RESUMEN COMP."/>
      <sheetName val="RESUMEN PROG."/>
      <sheetName val="RESUMEN PROD."/>
    </sheetNames>
    <sheetDataSet>
      <sheetData sheetId="0" refreshError="1"/>
      <sheetData sheetId="1">
        <row r="2">
          <cell r="B2">
            <v>1111</v>
          </cell>
          <cell r="C2" t="str">
            <v>Acciones de generación de ingresos para las mujeres, a través del acceso a instrumentos financieros y/o condiciones de empleabilidad y emprendimiento.</v>
          </cell>
        </row>
        <row r="3">
          <cell r="B3">
            <v>1112</v>
          </cell>
          <cell r="C3" t="str">
            <v>Acciones relacionadas con programas de incubación de emprendimientos en líneas temáticas de interés estratégico como TICS, salud, educación e industrias naranjas.</v>
          </cell>
        </row>
        <row r="4">
          <cell r="B4">
            <v>1113</v>
          </cell>
          <cell r="C4" t="str">
            <v>Acciones formativas en materia de productividad y emprendimiento como estrategia de generación de ingresos e independencia laboral mediante alianzas estratégicas con entidades del orden nacional y/o recursos de Cooperación Internacional.</v>
          </cell>
        </row>
        <row r="5">
          <cell r="B5">
            <v>1114</v>
          </cell>
          <cell r="C5" t="str">
            <v>Acciones de fortalecimiento técnico, académico, administrativo, jurídico y tecnológico a grupos, corporaciones y Organizaciones de mujeres del Municipio de Caldas.</v>
          </cell>
        </row>
        <row r="6">
          <cell r="B6">
            <v>1121</v>
          </cell>
          <cell r="C6" t="str">
            <v>Campañas de educación en derechos sexuales y reproductivos (planificación familiar, explotación sexual, entre otros) para las mujeres Caldeñas</v>
          </cell>
        </row>
        <row r="7">
          <cell r="B7">
            <v>1122</v>
          </cell>
          <cell r="C7" t="str">
            <v>Implementación de acciones para la formación de mujeres en la participación ciudadana, política, comunitaria y consolidación de paz.</v>
          </cell>
        </row>
        <row r="8">
          <cell r="B8">
            <v>1131</v>
          </cell>
          <cell r="C8" t="str">
            <v>Estrategias para la prevención de la violencia contra las mujeres</v>
          </cell>
        </row>
        <row r="9">
          <cell r="B9">
            <v>1132</v>
          </cell>
          <cell r="C9" t="str">
            <v>Implementar rutas de atención de género acompañados del sector Justica, Salud, Educación y Protección para garantizar a las mujeres víctimas de violencia el restablecimiento de sus derechos, la reparación al daño causado y las garantías de no repetición</v>
          </cell>
        </row>
        <row r="10">
          <cell r="B10">
            <v>1133</v>
          </cell>
          <cell r="C10" t="str">
            <v>Apoyo académico, logístico, tecnológico y operativo a la mesa municipal de erradicación de violencia contra las mujeres.</v>
          </cell>
        </row>
        <row r="11">
          <cell r="B11">
            <v>1134</v>
          </cell>
          <cell r="C11" t="str">
            <v>Atención y seguimiento de mujeres víctimas de violencias de género</v>
          </cell>
        </row>
        <row r="12">
          <cell r="B12">
            <v>1141</v>
          </cell>
          <cell r="C12" t="str">
            <v>Acciones de creación, implementación y sostenimiento del sistema de información municipal para el monitoreo, seguimiento y gestión para producir información con enfoque de género, que conduzca a conocer las realidades de la población femenina de Caldas</v>
          </cell>
        </row>
        <row r="13">
          <cell r="B13">
            <v>1142</v>
          </cell>
          <cell r="C13" t="str">
            <v>Acciones para la creación del centro de Promoción Integral para las mujeres y las niñas, como un espacio de acompañamiento psicosocial, empoderamiento social, político, encuentro de saberes, cultura, recreación, deporte y emprendimiento.</v>
          </cell>
        </row>
        <row r="14">
          <cell r="B14">
            <v>1143</v>
          </cell>
          <cell r="C14" t="str">
            <v>Formular e implementar el Plan de Igualdad de Oportunidades en el marco de la Política Pública Municipal para la equidad de género, como un instrumento político, técnico y de focalización de inversión para disminuir las inequidades y brechas de género.</v>
          </cell>
        </row>
        <row r="15">
          <cell r="B15">
            <v>1144</v>
          </cell>
          <cell r="C15" t="str">
            <v>Acciones para la implementación de la política pública municipal de equidad de género para las mujeres urbanas y rurales del Municipio de Caldas Antioquia.</v>
          </cell>
        </row>
        <row r="16">
          <cell r="B16">
            <v>1145</v>
          </cell>
          <cell r="C16" t="str">
            <v>Eventos de reconocimiento y conmemoración para la mujer</v>
          </cell>
        </row>
        <row r="17">
          <cell r="B17">
            <v>1211</v>
          </cell>
          <cell r="C17" t="str">
            <v>Acciones para la atención Niños y niñas entre los 0 y 5 años integralmente.</v>
          </cell>
        </row>
        <row r="18">
          <cell r="B18">
            <v>1212</v>
          </cell>
          <cell r="C18" t="str">
            <v>Acciones en beneficio de las Madres gestantes y lactantes atendidas a través de alianzas estratégicas.</v>
          </cell>
        </row>
        <row r="19">
          <cell r="B19">
            <v>1221</v>
          </cell>
          <cell r="C19" t="str">
            <v>Estructuración e implementación del Sistema de Seguimiento al Desarrollo Integral de la Primera Infancia (SSDIPI).</v>
          </cell>
        </row>
        <row r="20">
          <cell r="B20">
            <v>1222</v>
          </cell>
          <cell r="C20" t="str">
            <v>Acciones para Prevenir y atender las situaciones de violencia intrafamiliar contra niñas, niños y adolescentes, para evitar su vulneración y romper con ciclos de violencia en edades adultas.</v>
          </cell>
        </row>
        <row r="21">
          <cell r="B21">
            <v>1223</v>
          </cell>
          <cell r="C21" t="str">
            <v>Acciones encaminadas a erradicar el trabajo infantil.</v>
          </cell>
        </row>
        <row r="22">
          <cell r="B22">
            <v>1224</v>
          </cell>
          <cell r="C22" t="str">
            <v>Estructurar y crear la Ruta Integral de Atenciones de niñas, niños y adolescentes en condiciones de vulnerabilidad.</v>
          </cell>
        </row>
        <row r="23">
          <cell r="B23">
            <v>1225</v>
          </cell>
          <cell r="C23" t="str">
            <v>Implementar acciones conjuntas de educación sexual y bienestar de niños y niñas, desde las diferentes instancias educativas y programas de la administración municipal.</v>
          </cell>
        </row>
        <row r="24">
          <cell r="B24">
            <v>1231</v>
          </cell>
          <cell r="C24" t="str">
            <v>Estructuración y ejecución del plan de acción de la política pública de niñez adoptada mediante Acuerdo Municipal Nro. 007 de 2019.</v>
          </cell>
        </row>
        <row r="25">
          <cell r="B25">
            <v>1232</v>
          </cell>
          <cell r="C25" t="str">
            <v>Acciones para el fortalecimiento de la mesa de infancia, adolescencia y familia en el Municipio de Caldas.</v>
          </cell>
        </row>
        <row r="26">
          <cell r="B26">
            <v>1311</v>
          </cell>
          <cell r="C26" t="str">
            <v>Estructuración, formulación e implementación del Plan estratégico de desarrollo juvenil.</v>
          </cell>
        </row>
        <row r="27">
          <cell r="B27">
            <v>1312</v>
          </cell>
          <cell r="C27" t="str">
            <v>Acciones para la estructuración, conformación y acompañamiento integral del Consejo Municipal de Juventud – CMJ.</v>
          </cell>
        </row>
        <row r="28">
          <cell r="B28">
            <v>1314</v>
          </cell>
          <cell r="C28" t="str">
            <v>Eventos realizados para los jóvenes del Municipio</v>
          </cell>
        </row>
        <row r="29">
          <cell r="B29">
            <v>1315</v>
          </cell>
          <cell r="C29" t="str">
            <v>Acciones para la creación del Campus Juvenil para la identificación y reconocimiento de liderazgos positivos, formación en participación, resolución de conflictos, emprendimiento e inclusión laboral y productiva a los jóvenes.</v>
          </cell>
        </row>
        <row r="30">
          <cell r="B30">
            <v>1316</v>
          </cell>
          <cell r="C30" t="str">
            <v>Gestionar alianzas públicas y privadas para servicios complementarios a población estudiantil.</v>
          </cell>
        </row>
        <row r="31">
          <cell r="B31">
            <v>1411</v>
          </cell>
          <cell r="C31" t="str">
            <v>Acciones para el fortalecimiento a la Comisaria de Familia con tecnología, personal idóneo, mejor capacidad instalada y talento humano.</v>
          </cell>
        </row>
        <row r="32">
          <cell r="B32">
            <v>1412</v>
          </cell>
          <cell r="C32" t="str">
            <v>Estructurar, formular e implementar la Política Pública Municipal de Familias, que reconozca a las familias como sujetos colectivos de derechos, para contribuir a la consolidación de una sociedad justa y equitativa.</v>
          </cell>
        </row>
        <row r="33">
          <cell r="B33">
            <v>1413</v>
          </cell>
          <cell r="C33" t="str">
            <v>Acciones para el fortalecimiento de los lazos familiares mediante encuentros de pareja, talleres de pautas de crianza humanizada, valores familiares y generación de espacios para compartir en familia.</v>
          </cell>
        </row>
        <row r="34">
          <cell r="B34">
            <v>1414</v>
          </cell>
          <cell r="C34" t="str">
            <v>Acciones de   apoyo   Familias beneficiadas con el programa Familias en Acción.</v>
          </cell>
        </row>
        <row r="35">
          <cell r="B35">
            <v>1415</v>
          </cell>
          <cell r="C35" t="str">
            <v>Acciones de apoyo para formular y ejecutar estrategias para el acompañamiento a familias en la implementación de unidades productivas y la creación de empresas familiares como reactivación económica y social.</v>
          </cell>
        </row>
        <row r="36">
          <cell r="B36">
            <v>1421</v>
          </cell>
          <cell r="C36" t="str">
            <v>Acciones para la caracterización e identificación de la población habitante de calle en el Municipio.</v>
          </cell>
        </row>
        <row r="37">
          <cell r="B37">
            <v>1422</v>
          </cell>
          <cell r="C37" t="str">
            <v>Acciones de atención Integral de Protección Social de la población habitante de calle en el Municipio.</v>
          </cell>
        </row>
        <row r="38">
          <cell r="B38">
            <v>1511</v>
          </cell>
          <cell r="C38" t="str">
            <v>Acciones técnicas, operativas y logísticas para apoyar el Comité de Justicia Transicional.</v>
          </cell>
        </row>
        <row r="39">
          <cell r="B39">
            <v>1512</v>
          </cell>
          <cell r="C39" t="str">
            <v>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v>
          </cell>
        </row>
        <row r="40">
          <cell r="B40">
            <v>1513</v>
          </cell>
          <cell r="C40" t="str">
            <v>Acciones de apoyo técnico, logístico, tecnológico y operativo a la mesa Municipal de víctimas dentro de su función de formular propuestas, planes, programas y proyectos para la materialización de los derechos de la población víctima.</v>
          </cell>
        </row>
        <row r="41">
          <cell r="B41">
            <v>1611</v>
          </cell>
          <cell r="C41" t="str">
            <v>Acciones orientadas a fortalecer los programas de asistencia y atención a los diferentes grupos que garantizan el enfoque de derechos para la atención diferencial de grupos étnicos.</v>
          </cell>
        </row>
        <row r="42">
          <cell r="B42">
            <v>1612</v>
          </cell>
          <cell r="C42" t="str">
            <v>Acciones para generar oportunidades de estudio y empleabilidad para los grupos étnicos mediante la atención de necesidades en materia de empleo, innovación, emprendimiento y desarrollo humano.</v>
          </cell>
        </row>
        <row r="43">
          <cell r="B43">
            <v>1711</v>
          </cell>
          <cell r="C43" t="str">
            <v>Mesas de participación de las personas LGBTTTIQA implementadas.</v>
          </cell>
        </row>
        <row r="44">
          <cell r="B44">
            <v>1712</v>
          </cell>
          <cell r="C44" t="str">
            <v>Eventos con la población LGBTTTIQA realizados.</v>
          </cell>
        </row>
        <row r="45">
          <cell r="B45">
            <v>1713</v>
          </cell>
          <cell r="C45" t="str">
            <v>Acciones para generar oportunidades de estudio y empleabilidad para la población LGBTTTIQA mediante la atención de necesidades en materia de empleo, innovación, emprendimiento y desarrollo humano.</v>
          </cell>
        </row>
        <row r="46">
          <cell r="B46">
            <v>1811</v>
          </cell>
          <cell r="C46" t="str">
            <v>Acciones de atención integral de adultos mayores inscritos en los diferentes programas de la Administración Municipal.</v>
          </cell>
        </row>
        <row r="47">
          <cell r="B47">
            <v>1812</v>
          </cell>
          <cell r="C47" t="str">
            <v>Seguimiento trimestral a las acciones de implementación de la política pública de adulto mayor.</v>
          </cell>
        </row>
        <row r="48">
          <cell r="B48">
            <v>1813</v>
          </cell>
          <cell r="C48" t="str">
            <v>Acciones de promoción de la corresponsabilidad de la familia en el desarrollo de la atención integral a las personas mayores o con discapacidad.</v>
          </cell>
        </row>
        <row r="49">
          <cell r="B49">
            <v>1814</v>
          </cell>
          <cell r="C49" t="str">
            <v>Generar e implementar una ruta de atención intersectorial para el   adulto mayor, con discapacidad, sus familias y cuidadores, con el fin de incluirlos dentro de la oferta programática sectorial.</v>
          </cell>
        </row>
        <row r="50">
          <cell r="B50">
            <v>1815</v>
          </cell>
          <cell r="C50" t="str">
            <v>Acciones de atención integral de personas en situación de discapacidad inscritos en los diferentes programas de la Administración Municipal.</v>
          </cell>
        </row>
        <row r="51">
          <cell r="B51">
            <v>1816</v>
          </cell>
          <cell r="C51" t="str">
            <v>Caracterización e identificación de la población en situación de discapacidad como estrategia de atención de atención integral.</v>
          </cell>
        </row>
        <row r="52">
          <cell r="B52">
            <v>1817</v>
          </cell>
          <cell r="C52" t="str">
            <v>Formulación e Implementación del plan estratégico de la política pública de discapacidad mediante acuerdo Municipal 013 del 2019.</v>
          </cell>
        </row>
        <row r="53">
          <cell r="B53">
            <v>1818</v>
          </cell>
          <cell r="C53" t="str">
            <v>Acciones para generar oportunidades de estudio y empleabilidad para la población en situación de discapacidad mediante la atención de necesidades en materia de empleo, innovación, emprendimiento y desarrollo humano.</v>
          </cell>
        </row>
        <row r="54">
          <cell r="B54">
            <v>1911</v>
          </cell>
          <cell r="C54" t="str">
            <v>Acciones para la implementación del plan de lectura, escritura, oralidad y fortalecimiento a la extensión cultural de la biblioteca pública.</v>
          </cell>
        </row>
        <row r="55">
          <cell r="B55">
            <v>1912</v>
          </cell>
          <cell r="C55" t="str">
            <v>Estudiantes beneficiados con jornada complementaria.</v>
          </cell>
        </row>
        <row r="56">
          <cell r="B56">
            <v>1913</v>
          </cell>
          <cell r="C56" t="str">
            <v>Establecimientos educativos que reciben asesoría y asistencia técnica para la implementación del gobierno escolar.</v>
          </cell>
        </row>
        <row r="57">
          <cell r="B57">
            <v>1914</v>
          </cell>
          <cell r="C57" t="str">
            <v>Estrategia de acompañamiento al Tránsito armónico (trayectorias educativas),</v>
          </cell>
        </row>
        <row r="58">
          <cell r="B58">
            <v>1915</v>
          </cell>
          <cell r="C58" t="str">
            <v>Ajuste e implementación del Plan educativo Municipal PEM.</v>
          </cell>
        </row>
        <row r="59">
          <cell r="B59">
            <v>1916</v>
          </cell>
          <cell r="C59" t="str">
            <v>Acciones de mejoramiento de la calidad educativa a través de semilleros, preuniversitarios y preparación de Pruebas SABER.</v>
          </cell>
        </row>
        <row r="60">
          <cell r="B60">
            <v>1917</v>
          </cell>
          <cell r="C60" t="str">
            <v>Entrega de estímulos para estudiantes destacados en el grado 11.</v>
          </cell>
        </row>
        <row r="61">
          <cell r="B61">
            <v>1918</v>
          </cell>
          <cell r="C61" t="str">
            <v>Institucionalizar las Olimpiadas Académicas.</v>
          </cell>
        </row>
        <row r="62">
          <cell r="B62">
            <v>1919</v>
          </cell>
          <cell r="C62" t="str">
            <v>Actualización, adopción e implementación de los Manuales de convivencia en las instituciones educativas públicas.</v>
          </cell>
        </row>
        <row r="63">
          <cell r="B63">
            <v>1921</v>
          </cell>
          <cell r="C63" t="str">
            <v>Estudiantes que egresan con doble titulación en alianza con el SENA.</v>
          </cell>
        </row>
        <row r="64">
          <cell r="B64">
            <v>1922</v>
          </cell>
          <cell r="C64" t="str">
            <v>Crear un fondo para facilitar el acceso a la educación técnica y tecnológica.</v>
          </cell>
        </row>
        <row r="65">
          <cell r="B65">
            <v>1923</v>
          </cell>
          <cell r="C65" t="str">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ell>
        </row>
        <row r="66">
          <cell r="B66">
            <v>1931</v>
          </cell>
          <cell r="C66" t="str">
            <v>Instituciones Educativas oficiales beneficiadas con la alianza ERA.</v>
          </cell>
        </row>
        <row r="67">
          <cell r="B67">
            <v>1932</v>
          </cell>
          <cell r="C67" t="str">
            <v>Maestros formados en pedagogías activas con la alianza ERA.</v>
          </cell>
        </row>
        <row r="68">
          <cell r="B68">
            <v>1933</v>
          </cell>
          <cell r="C68" t="str">
            <v>Estudiantes beneficiados de la Universidad en el campo con la alianza ERA.</v>
          </cell>
        </row>
        <row r="69">
          <cell r="B69">
            <v>1941</v>
          </cell>
          <cell r="C69" t="str">
            <v>Acciones de apoyo Matricula oficial en edad escolar y adultos.</v>
          </cell>
        </row>
        <row r="70">
          <cell r="B70">
            <v>1942</v>
          </cell>
          <cell r="C70" t="str">
            <v>Estudiantes beneficiados con transporte escolar.</v>
          </cell>
        </row>
        <row r="71">
          <cell r="B71">
            <v>1943</v>
          </cell>
          <cell r="C71" t="str">
            <v>Acciones de Construcción y ampliación de la infraestructura física educativa del Municipio de Caldas.</v>
          </cell>
        </row>
        <row r="72">
          <cell r="B72">
            <v>1944</v>
          </cell>
          <cell r="C72" t="str">
            <v>Acciones de Mantenimiento, mejoramiento y modernización a la infraestructura educativa del Municipio de Caldas.</v>
          </cell>
        </row>
        <row r="73">
          <cell r="B73">
            <v>1945</v>
          </cell>
          <cell r="C73" t="str">
            <v>Acciones para la dotación de instituciones educativas, sedes, centros educativos rurales con material didáctico, y TICS.</v>
          </cell>
        </row>
        <row r="74">
          <cell r="B74">
            <v>1946</v>
          </cell>
          <cell r="C74" t="str">
            <v>Acciones para el mejoramiento y ampliación a la cobertura municipal en los servicios de bienestar y convivencia estudiantil.</v>
          </cell>
        </row>
        <row r="75">
          <cell r="B75">
            <v>1947</v>
          </cell>
          <cell r="C75" t="str">
            <v>Acciones para favorecer las diferentes modalidades educativas para la población adulta (sabatino y/o nocturno y/o digital).</v>
          </cell>
        </row>
        <row r="76">
          <cell r="B76">
            <v>1951</v>
          </cell>
          <cell r="C76" t="str">
            <v>Acciones de apoyo pedagógico al trabajo curricular de las instituciones y centros educativos.</v>
          </cell>
        </row>
        <row r="77">
          <cell r="B77">
            <v>1952</v>
          </cell>
          <cell r="C77" t="str">
            <v>Acciones de apoyo a docentes y directivos docentes en procesos de desarrollo y salud mental, y acciones de estímulo y reconocimiento a la labor docente.</v>
          </cell>
        </row>
        <row r="78">
          <cell r="B78">
            <v>1961</v>
          </cell>
          <cell r="C78" t="str">
            <v>Acciones para beneficio de estudiantes con becas en programas de educación superior.</v>
          </cell>
        </row>
        <row r="79">
          <cell r="B79">
            <v>1971</v>
          </cell>
          <cell r="C79" t="str">
            <v>Acciones de apoyo con kits escolares a estudiantes de primaria, media y básica.</v>
          </cell>
        </row>
        <row r="80">
          <cell r="B80">
            <v>1972</v>
          </cell>
          <cell r="C80" t="str">
            <v>Acciones para fortalecer, ampliar y apoyar la permanencia educativa mediante la intervención de la Unidad de Atención Integral y pedagógica (U.A.I.P)</v>
          </cell>
        </row>
        <row r="81">
          <cell r="B81">
            <v>1973</v>
          </cell>
          <cell r="C81" t="str">
            <v>Estructurar una plataforma tecnológica que administre las bases de información y caracterización de la población.</v>
          </cell>
        </row>
        <row r="82">
          <cell r="B82">
            <v>11011</v>
          </cell>
          <cell r="C82" t="str">
            <v>Realizar visitas de IVC al año a cada establecimiento abierto al público.</v>
          </cell>
        </row>
        <row r="83">
          <cell r="B83">
            <v>11012</v>
          </cell>
          <cell r="C83" t="str">
            <v>Realizar campañas con estrategias municipales para mejorar la calidad del aire.</v>
          </cell>
        </row>
        <row r="84">
          <cell r="B84">
            <v>11013</v>
          </cell>
          <cell r="C84" t="str">
            <v>Realizar visitas de vigilancia y control anuales a cada uno de los acueductos rurales y urbanos del Municipio.</v>
          </cell>
        </row>
        <row r="85">
          <cell r="B85">
            <v>11021</v>
          </cell>
          <cell r="C85" t="str">
            <v>Desarrollar estrategias de hábitos de vida saludable a poblaciones vulnerables relacionadas con salud oral y prevención de enfermedades crónicas modalidad virtual y presencial.</v>
          </cell>
        </row>
        <row r="86">
          <cell r="B86">
            <v>11031</v>
          </cell>
          <cell r="C86" t="str">
            <v>Desarrollar estrategias para promover la lactancia materna y hábitos de alimentación saludable.</v>
          </cell>
        </row>
        <row r="87">
          <cell r="B87">
            <v>11041</v>
          </cell>
          <cell r="C87" t="str">
            <v>Desarrollar estrategias sobre maternidad segura.</v>
          </cell>
        </row>
        <row r="88">
          <cell r="B88">
            <v>11042</v>
          </cell>
          <cell r="C88" t="str">
            <v>Implementar estrategia de promoción de derechos y deberes en salud sexual y reproductiva.</v>
          </cell>
        </row>
        <row r="89">
          <cell r="B89">
            <v>11051</v>
          </cell>
          <cell r="C89" t="str">
            <v>Realizar los planes de eventos de mitigación del riesgo en salud pública que se requieran (Sika, Dengue, Chincunguña, Covid-19).</v>
          </cell>
        </row>
        <row r="90">
          <cell r="B90">
            <v>11061</v>
          </cell>
          <cell r="C90" t="str">
            <v>Promover estrategia de estilos, modos y condiciones saludables en el entorno laboral en sector formal e informal de la economía.</v>
          </cell>
        </row>
        <row r="91">
          <cell r="B91">
            <v>11071</v>
          </cell>
          <cell r="C91" t="str">
            <v>Realizar campaña   de   IEC promocionando la vacunación en   la   población objeto del programa.</v>
          </cell>
        </row>
        <row r="92">
          <cell r="B92">
            <v>11072</v>
          </cell>
          <cell r="C92" t="str">
            <v>Verificar el reporte oportuno de las notificaciones en el SIVIGILA de los eventos de interés en salud pública de las UPGD.</v>
          </cell>
        </row>
        <row r="93">
          <cell r="B93">
            <v>11073</v>
          </cell>
          <cell r="C93" t="str">
            <v>Realizar búsquedas activas comunitarias para eventos de interés de salud pública.</v>
          </cell>
        </row>
        <row r="94">
          <cell r="B94">
            <v>11074</v>
          </cell>
          <cell r="C94" t="str">
            <v>Realizar asesorías y asistencias técnicas a las IPS del municipio en búsqueda activa institucional.</v>
          </cell>
        </row>
        <row r="95">
          <cell r="B95">
            <v>11076</v>
          </cell>
          <cell r="C95" t="str">
            <v>Realizar campaña de entornos saludables asociados a la prevención de IRA.</v>
          </cell>
        </row>
        <row r="96">
          <cell r="B96">
            <v>11081</v>
          </cell>
          <cell r="C96" t="str">
            <v>Realizar seguimiento e intervención a todos los casos de intento de suicidio ocurridos en el municipio.</v>
          </cell>
        </row>
        <row r="97">
          <cell r="B97">
            <v>11082</v>
          </cell>
          <cell r="C97" t="str">
            <v>Instituciones de salud y sociales con reporte de casos de consumo de sustancias psicoactivas.</v>
          </cell>
        </row>
        <row r="98">
          <cell r="B98">
            <v>11083</v>
          </cell>
          <cell r="C98" t="str">
            <v>Seguimiento mensual del reporte al SIVIGILA de casos notificados de violencia intrafamiliar en las instituciones de salud y sociales.</v>
          </cell>
        </row>
        <row r="99">
          <cell r="B99">
            <v>11091</v>
          </cell>
          <cell r="C99" t="str">
            <v>Desarrollar estrategias para fortalecer la gestión administrativa y financiera de la Secretaría de Salud.</v>
          </cell>
        </row>
        <row r="100">
          <cell r="B100">
            <v>11092</v>
          </cell>
          <cell r="C100" t="str">
            <v>Acciones para Garantizar el aseguramiento en salud de la población objetivo.</v>
          </cell>
        </row>
        <row r="101">
          <cell r="B101">
            <v>11093</v>
          </cell>
          <cell r="C101" t="str">
            <v>Realizar asesorías y/o asistencias técnicas anuales, por cada uno de los proyectos programados, a cada institución prestadora de servicios de salud.</v>
          </cell>
        </row>
        <row r="102">
          <cell r="B102">
            <v>11094</v>
          </cell>
          <cell r="C102" t="str">
            <v>Desarrollar la estrategia de salud Más Cerca.</v>
          </cell>
        </row>
        <row r="103">
          <cell r="B103">
            <v>110105</v>
          </cell>
          <cell r="C103" t="str">
            <v>Acciones para la cofinanciar la construcción del Hospital Regional del Sur del Valle de Aburra.</v>
          </cell>
        </row>
        <row r="104">
          <cell r="B104">
            <v>11111</v>
          </cell>
          <cell r="C104" t="str">
            <v>Acciones de apoyo para los embajadores deportistas y para deportistas que representan a Caldas en diferentes disciplinas deportivas apoyados.</v>
          </cell>
        </row>
        <row r="105">
          <cell r="B105">
            <v>11112</v>
          </cell>
          <cell r="C105" t="str">
            <v>Acciones para el fomento deportivo mediante torneos deportivos municipales, Departamentales y/o Nacionales realizados.</v>
          </cell>
        </row>
        <row r="106">
          <cell r="B106">
            <v>11113</v>
          </cell>
          <cell r="C106" t="str">
            <v>Acciones de formación, iniciación y rotación deportiva Implementados en la zona urbana y rural.</v>
          </cell>
        </row>
        <row r="107">
          <cell r="B107">
            <v>11121</v>
          </cell>
          <cell r="C107" t="str">
            <v>Acciones de formación, capacitación y   formación dirigidas a monitores, técnicos, dirigentes y líderes deportivos realizadas.</v>
          </cell>
        </row>
        <row r="108">
          <cell r="B108">
            <v>11122</v>
          </cell>
          <cell r="C108" t="str">
            <v>Fortalecimiento operativo y tecnológico en el sector deportivo.</v>
          </cell>
        </row>
        <row r="109">
          <cell r="B109">
            <v>11131</v>
          </cell>
          <cell r="C109" t="str">
            <v>Acciones para la ejecución del programa Por su salud muévase pues.</v>
          </cell>
        </row>
        <row r="110">
          <cell r="B110">
            <v>11132</v>
          </cell>
          <cell r="C110" t="str">
            <v>Acciones de Dotación e implementación para entornos saludables realizadas.</v>
          </cell>
        </row>
        <row r="111">
          <cell r="B111">
            <v>11133</v>
          </cell>
          <cell r="C111" t="str">
            <v>Eventos de   actividad   física   y recreativa realizados.</v>
          </cell>
        </row>
        <row r="112">
          <cell r="B112">
            <v>11134</v>
          </cell>
          <cell r="C112" t="str">
            <v>Acciones para el fortalecimiento y mejoramiento del centro de acondicionamiento físico.</v>
          </cell>
        </row>
        <row r="113">
          <cell r="B113">
            <v>11135</v>
          </cell>
          <cell r="C113" t="str">
            <v>Eventos deportivos comunitarios realizados.</v>
          </cell>
        </row>
        <row r="114">
          <cell r="B114">
            <v>11136</v>
          </cell>
          <cell r="C114" t="str">
            <v>Acciones para la realización de los Juegos Deportivos Escolares e Intercolegiados.</v>
          </cell>
        </row>
        <row r="115">
          <cell r="B115">
            <v>11137</v>
          </cell>
          <cell r="C115" t="str">
            <v>Acciones para el apoyo a Docentes que participan en los juegos del magisterio.</v>
          </cell>
        </row>
        <row r="116">
          <cell r="B116">
            <v>11138</v>
          </cell>
          <cell r="C116" t="str">
            <v>Actualización, estructuración   e implementación del plan decenal de Deporte</v>
          </cell>
        </row>
        <row r="117">
          <cell r="B117">
            <v>11141</v>
          </cell>
          <cell r="C117" t="str">
            <v>Acciones de Mantenimiento, fortalecimiento y modernización de los escenarios deportivos en el Municipio de Caldas.</v>
          </cell>
        </row>
        <row r="118">
          <cell r="B118">
            <v>11142</v>
          </cell>
          <cell r="C118" t="str">
            <v>Construcción de la infraestructura deportiva y de recreación del Municipio de Caldas.</v>
          </cell>
        </row>
        <row r="119">
          <cell r="B119">
            <v>11211</v>
          </cell>
          <cell r="C119" t="str">
            <v>Campañas artísticas, ambientales, sociales y culturales que promuevan el desarrollo humano y la participación social y comunitaria.</v>
          </cell>
        </row>
        <row r="120">
          <cell r="B120">
            <v>11212</v>
          </cell>
          <cell r="C120" t="str">
            <v>Convenios para el fortalecimiento del sector cultural, realizados.</v>
          </cell>
        </row>
        <row r="121">
          <cell r="B121">
            <v>11213</v>
          </cell>
          <cell r="C121" t="str">
            <v>Acciones para el fortalecimiento de artistas, grupos artísticos y culturales.</v>
          </cell>
        </row>
        <row r="122">
          <cell r="B122">
            <v>11214</v>
          </cell>
          <cell r="C122" t="str">
            <v>Acciones para generar iniciativas emprendedoras en industrias creativas y/o economía naranja.</v>
          </cell>
        </row>
        <row r="123">
          <cell r="B123">
            <v>11221</v>
          </cell>
          <cell r="C123" t="str">
            <v>Acciones formativas para promotores y gestores culturales.</v>
          </cell>
        </row>
        <row r="124">
          <cell r="B124">
            <v>11222</v>
          </cell>
          <cell r="C124" t="str">
            <v>Implementación de acciones para ciudadanos que participan en procesos de gestión y formación artística y cultural, y en temas sobre industria creativa y/o economía naranja.</v>
          </cell>
        </row>
        <row r="125">
          <cell r="B125">
            <v>11223</v>
          </cell>
          <cell r="C125" t="str">
            <v>Desarrollar acciones mediante procesos investigativos en áreas artísticas, culturales, creativas y patrimoniales.</v>
          </cell>
        </row>
        <row r="126">
          <cell r="B126">
            <v>11224</v>
          </cell>
          <cell r="C126" t="str">
            <v>Acciones para la actualización y declaración de bienes culturales y patrimoniales del Municipio de Caldas.</v>
          </cell>
        </row>
        <row r="127">
          <cell r="B127">
            <v>11225</v>
          </cell>
          <cell r="C127" t="str">
            <v>Intervenciones de preservación de los bienes de interés patrimonial, muebles e inmuebles públicos, realizadas.</v>
          </cell>
        </row>
        <row r="128">
          <cell r="B128">
            <v>11231</v>
          </cell>
          <cell r="C128" t="str">
            <v>Acciones para el mejoramiento y modernización física y tecnológica de la infraestructura Cultural del Municipio.</v>
          </cell>
        </row>
        <row r="129">
          <cell r="B129">
            <v>11232</v>
          </cell>
          <cell r="C129" t="str">
            <v>Modernización y dotación de las diferentes áreas artísticas y culturales de la casa de la cultura del Municipio de Caldas.</v>
          </cell>
        </row>
        <row r="130">
          <cell r="B130">
            <v>11233</v>
          </cell>
          <cell r="C130" t="str">
            <v>Acciones de creación, implementación y sostenimiento de una plataforma tecnológica y sistemas de información integrados a la gestión cultural y artística del Municipio de Caldas.</v>
          </cell>
        </row>
        <row r="131">
          <cell r="B131">
            <v>11241</v>
          </cell>
          <cell r="C131" t="str">
            <v>Actualización e implementación del Plan decenal de cultura como herramienta de gestión y desarrollo cultural.</v>
          </cell>
        </row>
        <row r="132">
          <cell r="B132">
            <v>11242</v>
          </cell>
          <cell r="C132" t="str">
            <v>Apoyar técnica, operativa y logísticamente la conformación y operación del Consejo Municipal de cultura.</v>
          </cell>
        </row>
        <row r="133">
          <cell r="B133">
            <v>11243</v>
          </cell>
          <cell r="C133" t="str">
            <v>Eventos tradicionales, típicos y conmemorativos de orden cultural, comunitario y ambiental (Fiestas del aguacero, Calcanta, fiestas y juegos tradicionales de la calle, puente de reyes, concurso de poesía Ciro Mendía).</v>
          </cell>
        </row>
        <row r="134">
          <cell r="B134">
            <v>2111</v>
          </cell>
          <cell r="C134" t="str">
            <v>Acciones de caracterización y actualización de productores y organizaciones de productores existentes.</v>
          </cell>
        </row>
        <row r="135">
          <cell r="B135">
            <v>2112</v>
          </cell>
          <cell r="C135" t="str">
            <v>Diagnóstico, actualización e implementación de la política pública de Desarrollo Rural Municipal.</v>
          </cell>
        </row>
        <row r="136">
          <cell r="B136">
            <v>2121</v>
          </cell>
          <cell r="C136" t="str">
            <v>Fortalecer las unidades productivas a través del enfoque empresarial, manejo de registros, análisis de la información, comercialización de productos y enfoque asociativo.</v>
          </cell>
        </row>
        <row r="137">
          <cell r="B137">
            <v>2122</v>
          </cell>
          <cell r="C137" t="str">
            <v>Acciones para el fortalecimiento de la cadena productiva y comercial del café.</v>
          </cell>
        </row>
        <row r="138">
          <cell r="B138">
            <v>2131</v>
          </cell>
          <cell r="C138" t="str">
            <v>Acciones de participación de pequeños productores y unidades productivas en cadenas de transformación agropecuaria</v>
          </cell>
        </row>
        <row r="139">
          <cell r="B139">
            <v>2132</v>
          </cell>
          <cell r="C139" t="str">
            <v>Eventos de extensión rural con énfasis en transferencia de tecnologías apropiadas, realizados.</v>
          </cell>
        </row>
        <row r="140">
          <cell r="B140">
            <v>2141</v>
          </cell>
          <cell r="C140" t="str">
            <v>Acciones que promuevan la implementación de Buenas Prácticas de Producción, enfoque biosostenible, transformación agropecuaria y practicas limpias.</v>
          </cell>
        </row>
        <row r="141">
          <cell r="B141">
            <v>2142</v>
          </cell>
          <cell r="C141" t="str">
            <v>Acciones que permitan desarrollar unidades productivas agropecuarias con enfoque agroecológico y autosostenible en la zona urbana y rural.</v>
          </cell>
        </row>
        <row r="142">
          <cell r="B142">
            <v>2211</v>
          </cell>
          <cell r="C142" t="str">
            <v>Estructuración, formulación e implementación del modelo de emprendimiento sostenible del Municipio de Caldas.</v>
          </cell>
        </row>
        <row r="143">
          <cell r="B143">
            <v>2212</v>
          </cell>
          <cell r="C143" t="str">
            <v>Acciones que promuevan la formación permanente para el empleo y el emprendimiento.</v>
          </cell>
        </row>
        <row r="144">
          <cell r="B144">
            <v>2213</v>
          </cell>
          <cell r="C144" t="str">
            <v>Acciones para la implementación de estrategia de incubadora de empleo y emprendimiento sostenible.</v>
          </cell>
        </row>
        <row r="145">
          <cell r="B145">
            <v>2214</v>
          </cell>
          <cell r="C145" t="str">
            <v>Acciones para el fortalecimiento tecnológico a la producción, comercialización y promoción del empleo para lograr la diversificación y sofisticación de sus bienes y servicios.</v>
          </cell>
        </row>
        <row r="146">
          <cell r="B146">
            <v>2215</v>
          </cell>
          <cell r="C146" t="str">
            <v>Acuerdos de responsabilidad social empresarial realizados.</v>
          </cell>
        </row>
        <row r="147">
          <cell r="B147">
            <v>2216</v>
          </cell>
          <cell r="C147" t="str">
            <v>Acciones de comunicación y difusión e información en materia de empleo y emprendimiento.</v>
          </cell>
        </row>
        <row r="148">
          <cell r="B148">
            <v>2311</v>
          </cell>
          <cell r="C148" t="str">
            <v>Ferias y /o ruedas de negocios realizadas “Compre en Caldas".</v>
          </cell>
        </row>
        <row r="149">
          <cell r="B149">
            <v>2312</v>
          </cell>
          <cell r="C149" t="str">
            <v>Acciones que promuevan el turismo agroambiental para los campesinos que habitan en áreas de reserva y zonas de producción agrícola y pecuaria.</v>
          </cell>
        </row>
        <row r="150">
          <cell r="B150">
            <v>2313</v>
          </cell>
          <cell r="C150" t="str">
            <v>Acciones de construcción, adecuación, mejoramiento y modernización de la infraestructura física y tecnológica del Municipio para mejorar áreas destinadas para la comercialización de productos   agrícolas   y pecuarios.</v>
          </cell>
        </row>
        <row r="151">
          <cell r="B151">
            <v>2314</v>
          </cell>
          <cell r="C151" t="str">
            <v>Acciones para promover la formulación de incentivos tributarios para grandes empresas, PYMES e iniciativas de emprendimiento que generen        valor        y promuevan la generación de nuevos puestos de trabajo.</v>
          </cell>
        </row>
        <row r="152">
          <cell r="B152">
            <v>2315</v>
          </cell>
          <cell r="C152" t="str">
            <v>Estrategias que promuevan alianzas en beneficio del fortalecimiento comercial y generación del empleo digno.</v>
          </cell>
        </row>
        <row r="153">
          <cell r="B153">
            <v>2321</v>
          </cell>
          <cell r="C153" t="str">
            <v>Alianzas estratégicas con la empresa privada y pública para generación de empleo formal.</v>
          </cell>
        </row>
        <row r="154">
          <cell r="B154">
            <v>2322</v>
          </cell>
          <cell r="C154" t="str">
            <v>Acciones de capacitación y formación laboral realizadas.</v>
          </cell>
        </row>
        <row r="155">
          <cell r="B155">
            <v>2323</v>
          </cell>
          <cell r="C155" t="str">
            <v>Acciones institucionales integrales para la orientación laboral.</v>
          </cell>
        </row>
        <row r="156">
          <cell r="B156">
            <v>2324</v>
          </cell>
          <cell r="C156" t="str">
            <v>Eventos de empleo realizados.</v>
          </cell>
        </row>
        <row r="157">
          <cell r="B157">
            <v>2411</v>
          </cell>
          <cell r="C157" t="str">
            <v>Fortalecimiento de Huertas y eco huertas de familias para el autoconsumo humano tanto en zona urbana como rural.</v>
          </cell>
        </row>
        <row r="158">
          <cell r="B158">
            <v>2412</v>
          </cell>
          <cell r="C158" t="str">
            <v>Campañas Pedagógicas realizadas en seguridad alimentaria y nutricional.</v>
          </cell>
        </row>
        <row r="159">
          <cell r="B159">
            <v>2413</v>
          </cell>
          <cell r="C159" t="str">
            <v>Actualizar, formular e implementar la Política pública de seguridad alimentaria y nutricional.</v>
          </cell>
        </row>
        <row r="160">
          <cell r="B160">
            <v>2414</v>
          </cell>
          <cell r="C160" t="str">
            <v>Cupos atendidos en el Programa de Alimentación Escolar (PAE).</v>
          </cell>
        </row>
        <row r="161">
          <cell r="B161">
            <v>2415</v>
          </cell>
          <cell r="C161" t="str">
            <v>Beneficiados con el programa de restaurantes escolares.</v>
          </cell>
        </row>
        <row r="162">
          <cell r="B162">
            <v>2416</v>
          </cell>
          <cell r="C162" t="str">
            <v>Personas atendidas con los restaurantes comunitarios.</v>
          </cell>
        </row>
        <row r="163">
          <cell r="B163">
            <v>2417</v>
          </cell>
          <cell r="C163" t="str">
            <v>Alianzas para el mejoramiento de la seguridad alimentaria y nutricional.</v>
          </cell>
        </row>
        <row r="164">
          <cell r="B164">
            <v>2418</v>
          </cell>
          <cell r="C164" t="str">
            <v>Acciones del programa de tamizaje nutricional implementado.</v>
          </cell>
        </row>
        <row r="165">
          <cell r="B165">
            <v>2419</v>
          </cell>
          <cell r="C165" t="str">
            <v>Paquetes alimentarios entregados a madres comunitarias y madres FAMI.</v>
          </cell>
        </row>
        <row r="166">
          <cell r="B166">
            <v>24110</v>
          </cell>
          <cell r="C166" t="str">
            <v>Acciones de Fortalecimiento físico, técnico, operativo y tecnológico, de los programas de seguridad alimentaria y nutricional.</v>
          </cell>
        </row>
        <row r="167">
          <cell r="B167">
            <v>2511</v>
          </cell>
          <cell r="C167" t="str">
            <v>Actualización e implementación del Plan de Seguridad Vial.</v>
          </cell>
        </row>
        <row r="168">
          <cell r="B168">
            <v>2512</v>
          </cell>
          <cell r="C168" t="str">
            <v>Comités y Consejos de Seguridad Vial realizados</v>
          </cell>
        </row>
        <row r="169">
          <cell r="B169">
            <v>2513</v>
          </cell>
          <cell r="C169" t="str">
            <v>Implementación de los Comités Locales de Seguridad Vial</v>
          </cell>
        </row>
        <row r="170">
          <cell r="B170">
            <v>2514</v>
          </cell>
          <cell r="C170" t="str">
            <v>Acciones de fortalecimiento técnico, tecnológico e institucional a la gestión Administrativa y de trámites de la secretaría de Tránsito</v>
          </cell>
        </row>
        <row r="171">
          <cell r="B171">
            <v>2515</v>
          </cell>
          <cell r="C171" t="str">
            <v>Estrategias de  educación vial realizadas</v>
          </cell>
        </row>
        <row r="172">
          <cell r="B172">
            <v>2516</v>
          </cell>
          <cell r="C172" t="str">
            <v>Campaña educativas y operativas dirigidas a usuarios vulnerables y expuestos: peatones, ciclistas y motociclistas</v>
          </cell>
        </row>
        <row r="173">
          <cell r="B173">
            <v>2517</v>
          </cell>
          <cell r="C173" t="str">
            <v>Cátedra de Seguridad Vial diseñada e implementada</v>
          </cell>
        </row>
        <row r="174">
          <cell r="B174">
            <v>2518</v>
          </cell>
          <cell r="C174" t="str">
            <v>Controles integrales viales realizados.</v>
          </cell>
        </row>
        <row r="175">
          <cell r="B175">
            <v>2519</v>
          </cell>
          <cell r="C175" t="str">
            <v>Acciones de modernización tecnológica y/o Mantenimiento de equipos y tecnología para mejorar la capacidad operativa de la Secretaría de tránsito.</v>
          </cell>
        </row>
        <row r="176">
          <cell r="B176">
            <v>25110</v>
          </cell>
          <cell r="C176" t="str">
            <v>Acciones de fortalecimiento técnico, operativo, tecnológico e Institucional al proceso de cobro persuasivo y coactivo de la Secretaría de tránsito.</v>
          </cell>
        </row>
        <row r="177">
          <cell r="B177">
            <v>2521</v>
          </cell>
          <cell r="C177" t="str">
            <v>Acciones de implementación y control de Transporte Público.</v>
          </cell>
        </row>
        <row r="178">
          <cell r="B178">
            <v>2522</v>
          </cell>
          <cell r="C178" t="str">
            <v>Acciones de modernización y mejoramiento de las zonas estacionamiento regulado.</v>
          </cell>
        </row>
        <row r="179">
          <cell r="B179">
            <v>2611</v>
          </cell>
          <cell r="C179" t="str">
            <v>Formular, estructurar e implementar el Plan estratégico de turismo.</v>
          </cell>
        </row>
        <row r="180">
          <cell r="B180">
            <v>2612</v>
          </cell>
          <cell r="C180" t="str">
            <v>Conformación de escenarios de participación permanente con actores del sector turístico.</v>
          </cell>
        </row>
        <row r="181">
          <cell r="B181">
            <v>2613</v>
          </cell>
          <cell r="C181" t="str">
            <v>Diagnóstico, actualización e implementación de la política pública de turismo.</v>
          </cell>
        </row>
        <row r="182">
          <cell r="B182">
            <v>2621</v>
          </cell>
          <cell r="C182" t="str">
            <v>Inventario, caracterización, formulación de las rutas ecoturísticas y culturales.</v>
          </cell>
        </row>
        <row r="183">
          <cell r="B183">
            <v>2622</v>
          </cell>
          <cell r="C183" t="str">
            <v>Instalación de puntos de información turística.</v>
          </cell>
        </row>
        <row r="184">
          <cell r="B184">
            <v>2623</v>
          </cell>
          <cell r="C184" t="str">
            <v>Alianzas realizadas para la formación y comercialización de servicios turísticos locales.</v>
          </cell>
        </row>
        <row r="185">
          <cell r="B185">
            <v>2624</v>
          </cell>
          <cell r="C185" t="str">
            <v>Estrategias de fortalecimiento de las TICs en el sector turístico del Municipio desarrolladas.</v>
          </cell>
        </row>
        <row r="186">
          <cell r="B186">
            <v>3111</v>
          </cell>
          <cell r="C186" t="str">
            <v>Gestionar ante organismos nacionales, departamentales e internacionales la financiación de programas de construcción de vivienda saludable para la población.</v>
          </cell>
        </row>
        <row r="187">
          <cell r="B187">
            <v>3112</v>
          </cell>
          <cell r="C187" t="str">
            <v>Promover el uso de predios fiscales como contribución a proyectos de construcción de vivienda de interés social.</v>
          </cell>
        </row>
        <row r="188">
          <cell r="B188">
            <v>3121</v>
          </cell>
          <cell r="C188" t="str">
            <v>Gestionar ante organismos nacionales, departamentales e internacionales la financiación de programas de mejoramiento de vivienda saludable para la población.</v>
          </cell>
        </row>
        <row r="189">
          <cell r="B189">
            <v>3122</v>
          </cell>
          <cell r="C189" t="str">
            <v>Acciones para Mejorar las condiciones físicas y sociales de vivienda, entornos y asentamientos precarios a través de la implementación de políticas para el mejoramiento de barrios.</v>
          </cell>
        </row>
        <row r="190">
          <cell r="B190">
            <v>3123</v>
          </cell>
          <cell r="C190" t="str">
            <v>Gestionar la titulación y legalización de vivienda en zona urbana y rural del Municipio.</v>
          </cell>
        </row>
        <row r="191">
          <cell r="B191">
            <v>3131</v>
          </cell>
          <cell r="C191" t="str">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ell>
        </row>
        <row r="192">
          <cell r="B192">
            <v>3132</v>
          </cell>
          <cell r="C192" t="str">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ell>
        </row>
        <row r="193">
          <cell r="B193">
            <v>3133</v>
          </cell>
          <cell r="C193" t="str">
            <v>Apoyar la formulación, estructuración y ejecución de estudios y/o planes estratégicos de ordenamiento del territorio y el hábitat mediante esquemas asociativos comunitarios y sociales.</v>
          </cell>
        </row>
        <row r="194">
          <cell r="B194">
            <v>3134</v>
          </cell>
          <cell r="C194" t="str">
            <v>Acciones de apoyo técnico, logístico y operativo para el Consejo Territorial de Planeación CTP.</v>
          </cell>
        </row>
        <row r="195">
          <cell r="B195">
            <v>3135</v>
          </cell>
          <cell r="C195" t="str">
            <v>Realizar acciones de control, regulación, normalización y planificación de la urbanización de zonas con altas presiones urbanísticas y constructivas.</v>
          </cell>
        </row>
        <row r="196">
          <cell r="B196">
            <v>3136</v>
          </cell>
          <cell r="C196" t="str">
            <v>Acciones para generar el desarrollo del suelo de expansión urbana, mediante la utilización de los instrumentos de gestión inmobiliaria y del suelo que establece la Ley 388 de 1997 y PBOT.</v>
          </cell>
        </row>
        <row r="197">
          <cell r="B197">
            <v>3141</v>
          </cell>
          <cell r="C197" t="str">
            <v>Acciones para la Actualización, aplicación y Mantenimiento de la base cartográfica y sistema de información geográfica del Municipio de Caldas Antioquia.</v>
          </cell>
        </row>
        <row r="198">
          <cell r="B198">
            <v>3142</v>
          </cell>
          <cell r="C198" t="str">
            <v>Acciones para Actualizar la información catastral urbana y rural relacionada con los bienes inmuebles sometidos a permanentes cambios en sus aspectos, físicos, jurídicos, fiscales y económicos.</v>
          </cell>
        </row>
        <row r="199">
          <cell r="B199">
            <v>3143</v>
          </cell>
          <cell r="C199" t="str">
            <v>Acciones para Actualizar y modernizar el hardware y software de la Unidad de catastro de la secretaría de planeación del Municipio de Caldas.</v>
          </cell>
        </row>
        <row r="200">
          <cell r="B200">
            <v>3144</v>
          </cell>
          <cell r="C200" t="str">
            <v>Acciones para implementar la política de catastro Multipropósito a la que refieren los artículos 79 a 82 de la Ley 1955 de 2019 - Plan Nacional de Desarrollo, y los Decretos 1983 de 2019 y 148 de 2020.</v>
          </cell>
        </row>
        <row r="201">
          <cell r="B201">
            <v>3145</v>
          </cell>
          <cell r="C201" t="str">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ell>
        </row>
        <row r="202">
          <cell r="B202">
            <v>3146</v>
          </cell>
          <cell r="C202" t="str">
            <v>Acciones para mantener actualizada la base de datos de la estratificación urbana y rural</v>
          </cell>
        </row>
        <row r="203">
          <cell r="B203">
            <v>3151</v>
          </cell>
          <cell r="C203" t="str">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ell>
        </row>
        <row r="204">
          <cell r="B204">
            <v>3152</v>
          </cell>
          <cell r="C204" t="str">
            <v>Estudios de prefactibilidad y factibilidad para la construcción y mejoramiento de la malla vial urbana y rural, en armonía con el plan de movilidad vial y los instrumentos de gestión territorial del PBOT del Municipio de Caldas Antioquia.</v>
          </cell>
        </row>
        <row r="205">
          <cell r="B205">
            <v>3153</v>
          </cell>
          <cell r="C205" t="str">
            <v>Estudios y diseños para el mejoramiento de la malla vial urbana y rural del Municipio de Caldas.</v>
          </cell>
        </row>
        <row r="206">
          <cell r="B206">
            <v>3211</v>
          </cell>
          <cell r="C206" t="str">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ell>
        </row>
        <row r="207">
          <cell r="B207">
            <v>3212</v>
          </cell>
          <cell r="C207" t="str">
            <v>Acciones institucionales para la reducción de emisiones de GEI, a partir del uso de otras fuentes energéticas, menos intensivas en el uso de combustibles fósiles o combustibles con menores emisiones en el sector industrial y el sector automotor.</v>
          </cell>
        </row>
        <row r="208">
          <cell r="B208">
            <v>3213</v>
          </cell>
          <cell r="C208" t="str">
            <v>Implementación de energías alternativas, energías renovables y/o energías limpias en los proyectos de infraestructura que adelante el Municipio de Caldas.</v>
          </cell>
        </row>
        <row r="209">
          <cell r="B209">
            <v>3214</v>
          </cell>
          <cell r="C209" t="str">
            <v>Acciones para el mejoramiento del sistema de alerta y detección temprana de control y calidad del aire en articulación con el AMVA y el SIATA</v>
          </cell>
        </row>
        <row r="210">
          <cell r="B210">
            <v>3221</v>
          </cell>
          <cell r="C210" t="str">
            <v>Acciones para la adquisición y protección de áreas en ecosistemas estratégicos propiedad del Municipio de Caldas.</v>
          </cell>
        </row>
        <row r="211">
          <cell r="B211">
            <v>3222</v>
          </cell>
          <cell r="C211" t="str">
            <v>Gestionar procesos de reforestación y atención ambiental integral, que permitan el sostenimiento de áreas de producción de agua, recuperación de zonas degradadas y en estado de deterioro por la acción del hombre o la naturaleza.</v>
          </cell>
        </row>
        <row r="212">
          <cell r="B212">
            <v>3223</v>
          </cell>
          <cell r="C212" t="str">
            <v>Integración a la Geodatabase del Municipio, las áreas protegidas y ecosistemas estratégicos existentes en el Municipio de Caldas en el PBOT y el DMI, PCA y la reserva del alto de San Miguel, que permitan la gestión del territorio.</v>
          </cell>
        </row>
        <row r="213">
          <cell r="B213">
            <v>3224</v>
          </cell>
          <cell r="C213" t="str">
            <v>Implementación de proyectos productivos sostenibles en las áreas protegidas y/o ecosistemas estratégicos.</v>
          </cell>
        </row>
        <row r="214">
          <cell r="B214">
            <v>3225</v>
          </cell>
          <cell r="C214" t="str">
            <v>Acciones para Estructurar, reglamentar e implementar en las áreas protegidas y/o ecosistemas estratégicos, el esquema de pago por servicios ambientales (PSA) y otros incentivos de conservación.</v>
          </cell>
        </row>
        <row r="215">
          <cell r="B215">
            <v>3226</v>
          </cell>
          <cell r="C215" t="str">
            <v>Acciones de Mantenimiento y restauración ecológica en ecosistemas estratégicos y/o áreas protegidas.</v>
          </cell>
        </row>
        <row r="216">
          <cell r="B216">
            <v>3227</v>
          </cell>
          <cell r="C216" t="str">
            <v>Acciones de importancia ambiental en espacios y equipamientos públicos intervenidos.</v>
          </cell>
        </row>
        <row r="217">
          <cell r="B217">
            <v>3231</v>
          </cell>
          <cell r="C217" t="str">
            <v>Acciones para la adquisición de predios para la recuperación y el cuidado de las áreas de importancia ambiental estratégica para protección del recurso hídrico según lo definido en el artículo 111 de la ley 99 de 1993.</v>
          </cell>
        </row>
        <row r="218">
          <cell r="B218">
            <v>3232</v>
          </cell>
          <cell r="C218" t="str">
            <v>Ejecutar acciones de alinderamiento, vigilancia y control de áreas, para la protección de fuentes abastecedoras de acueducto.</v>
          </cell>
        </row>
        <row r="219">
          <cell r="B219">
            <v>3233</v>
          </cell>
          <cell r="C219" t="str">
            <v>Estructurar, formular y ejecutar proyectos asociados al cuidado de las fuentes abastecedoras de acueductos del Municipio de Caldas y/o aquellas fuentes que estén enmarcados en los POMCAS y en los PORH vigentes en el Municipio de Caldas.</v>
          </cell>
        </row>
        <row r="220">
          <cell r="B220">
            <v>3234</v>
          </cell>
          <cell r="C220" t="str">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ell>
        </row>
        <row r="221">
          <cell r="B221">
            <v>3235</v>
          </cell>
          <cell r="C221" t="str">
            <v>Estructurar, formular y ejecutar proyectos de Mantenimiento, limpieza, cuidado y sostenibilidad de las fuentes hídricas en zona urbana.</v>
          </cell>
        </row>
        <row r="222">
          <cell r="B222">
            <v>3236</v>
          </cell>
          <cell r="C222" t="str">
            <v>Actualizar la red hídrica del Municipio de Caldas e incorporarla a la Geodatabase del Municipio de Caldas.</v>
          </cell>
        </row>
        <row r="223">
          <cell r="B223">
            <v>3237</v>
          </cell>
          <cell r="C223" t="str">
            <v>Formular el Plan de Gestión Ambiental PGAM e incorporarlo a la Geodatabase del Municipio de Caldas.</v>
          </cell>
        </row>
        <row r="224">
          <cell r="B224">
            <v>3241</v>
          </cell>
          <cell r="C224" t="str">
            <v>Implementar acciones de educación ambiental en las instituciones del Municipio, bajo el marco del Plan de educación Municipal, y las políticas públicas vigentes en el territorio.</v>
          </cell>
        </row>
        <row r="225">
          <cell r="B225">
            <v>3242</v>
          </cell>
          <cell r="C225" t="str">
            <v>Acciones para fortalecer la articulación institucional con las mesas y los colectivos ambientales en el Municipio de Caldas, mediante actividades de orden ambiental.</v>
          </cell>
        </row>
        <row r="226">
          <cell r="B226">
            <v>3243</v>
          </cell>
          <cell r="C226" t="str">
            <v>Acciones para impulsar la reforestación, a través de los Proyectos Ambientales Escolares PRAES y Proyectos Comunitarios de Educación Ambiental PROCEDAS y los CIDEAM.</v>
          </cell>
        </row>
        <row r="227">
          <cell r="B227">
            <v>3244</v>
          </cell>
          <cell r="C227" t="str">
            <v>Desarrollar campañas educativas para el cambio y la variabilidad climática que promuevan proyectos de ciencia, tecnología e innovación referentes a la acción del cambio climático.</v>
          </cell>
        </row>
        <row r="228">
          <cell r="B228">
            <v>3245</v>
          </cell>
          <cell r="C228" t="str">
            <v>Realizar actividades de educación ambiental, mejoramiento de entornos y sensibilización respecto la separación en la fuente y manejo adecuado de residuos sólidos.</v>
          </cell>
        </row>
        <row r="229">
          <cell r="B229">
            <v>3311</v>
          </cell>
          <cell r="C229" t="str">
            <v>Acciones para la realización de estudios de alto riesgo específicos para gestión adecuada del territorio.</v>
          </cell>
        </row>
        <row r="230">
          <cell r="B230">
            <v>3312</v>
          </cell>
          <cell r="C230" t="str">
            <v>Acciones para la implementación de sistemas de monitoreo y alerta temprana en zonas de alto riesgo por inundación, avenidas torrenciales y movimientos en masa de acuerdo con los lineamientos del PMGRD.</v>
          </cell>
        </row>
        <row r="231">
          <cell r="B231">
            <v>3313</v>
          </cell>
          <cell r="C231" t="str">
            <v>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v>
          </cell>
        </row>
        <row r="232">
          <cell r="B232">
            <v>3314</v>
          </cell>
          <cell r="C232" t="str">
            <v>Integrar a la Geodatabase del Municipio la Gestión integral del Riesgo y atención de Desastres, obtenidos de la actualización del PBOT, PMGRD y estudios de amenaza y alto riesgo específicos.</v>
          </cell>
        </row>
        <row r="233">
          <cell r="B233">
            <v>3315</v>
          </cell>
          <cell r="C233" t="str">
            <v>Realizar campañas educativas a la comunidad, para la reducción del riesgo y conocimiento de los factores exógenos que los generan.</v>
          </cell>
        </row>
        <row r="234">
          <cell r="B234">
            <v>3316</v>
          </cell>
          <cell r="C234" t="str">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ell>
        </row>
        <row r="235">
          <cell r="B235">
            <v>3321</v>
          </cell>
          <cell r="C235" t="str">
            <v>Acciones para fortalecer el fondo territorial de gestión del riesgo y definir sus recursos, e igualmente diseñar una estrategia de protección financiera en caso de desastres.</v>
          </cell>
        </row>
        <row r="236">
          <cell r="B236">
            <v>3322</v>
          </cell>
          <cell r="C236" t="str">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ell>
        </row>
        <row r="237">
          <cell r="B237">
            <v>3323</v>
          </cell>
          <cell r="C237" t="str">
            <v>Acciones para Cofinanciar y construir obras de estabilización, control y mitigación del riesgo en zonas vulnerables y zonas consideradas de alto riesgo mitigable y no mitigable en el municipio de Caldas.</v>
          </cell>
        </row>
        <row r="238">
          <cell r="B238">
            <v>3324</v>
          </cell>
          <cell r="C238" t="str">
            <v>Acciones para Cofinanciar y construir obras hidráulicas y de contención en las fuentes hídricas donde se puedan realizar acciones de mitigación de riesgo, para mejorar la calidad de vida de los ciudadanos.</v>
          </cell>
        </row>
        <row r="239">
          <cell r="B239">
            <v>3331</v>
          </cell>
          <cell r="C239" t="str">
            <v>Acciones para fortalecer técnica, operativa y financieramente al CMGRD y a la unidad de gestión del riesgo Municipal.</v>
          </cell>
        </row>
        <row r="240">
          <cell r="B240">
            <v>3332</v>
          </cell>
          <cell r="C240" t="str">
            <v>Dotar de elementos de protección, herramientas   y equipos e insumos para la atención de emergencias al CMGRD y   la   unidad   de gestión del riesgo para mejorar    la    capacidad   de respuesta ante acciones de reducción, mitigación y atención del riesgo.</v>
          </cell>
        </row>
        <row r="241">
          <cell r="B241">
            <v>3333</v>
          </cell>
          <cell r="C241" t="str">
            <v>Fortalecer a los cuerpos de socorro del Municipio de Caldas.</v>
          </cell>
        </row>
        <row r="242">
          <cell r="B242">
            <v>3411</v>
          </cell>
          <cell r="C242" t="str">
            <v>Acciones para aumentar la cobertura en zona urbana y rural del sistema de acueducto en el Municipio de Caldas</v>
          </cell>
        </row>
        <row r="243">
          <cell r="B243">
            <v>3412</v>
          </cell>
          <cell r="C243" t="str">
            <v>Obras de mejoramiento en los sistemas de acueducto urbano y rural ejecutadas</v>
          </cell>
        </row>
        <row r="244">
          <cell r="B244">
            <v>3413</v>
          </cell>
          <cell r="C244" t="str">
            <v>Acciones para el mejoramiento del Índice de Riesgo de la Calidad del Agua para Consumo Humano (IRCA) en zona urbana y rural del Municipio de Caldas</v>
          </cell>
        </row>
        <row r="245">
          <cell r="B245">
            <v>3414</v>
          </cell>
          <cell r="C245" t="str">
            <v>Acciones de apoyo a la ejecución de la etapa 10 del plan maestro de acueducto y alcantarillado en zona urbana</v>
          </cell>
        </row>
        <row r="246">
          <cell r="B246">
            <v>3415</v>
          </cell>
          <cell r="C246" t="str">
            <v>Implementar acciones y políticas institucionales enfocadas al ahorro del agua en el Municipio de Caldas.</v>
          </cell>
        </row>
        <row r="247">
          <cell r="B247">
            <v>3421</v>
          </cell>
          <cell r="C247" t="str">
            <v>Acciones para aumentar la cobertura del sistema de alcantarillado en zona urbana y rural en el Municipio de Caldas</v>
          </cell>
        </row>
        <row r="248">
          <cell r="B248">
            <v>3422</v>
          </cell>
          <cell r="C248" t="str">
            <v>Acciones de saneamiento básico para reducir el Número de vertimientos directos a las fuentes hídricas en zona urbana y rural para garantizar la calidad del agua y los recursos naturales.</v>
          </cell>
        </row>
        <row r="249">
          <cell r="B249">
            <v>3431</v>
          </cell>
          <cell r="C249" t="str">
            <v>Acciones para aumentar la cobertura del servicio de aseo en zona urbana y rural del Municipio de Caldas.</v>
          </cell>
        </row>
        <row r="250">
          <cell r="B250">
            <v>3432</v>
          </cell>
          <cell r="C250" t="str">
            <v>Acciones de apoyo técnico, logístico y operativo a Grupos organizados y legalmente constituidos con sistemas de aprovechamiento de residuos sólidos en operación</v>
          </cell>
        </row>
        <row r="251">
          <cell r="B251">
            <v>3433</v>
          </cell>
          <cell r="C251" t="str">
            <v>Acciones para incrementar el porcentaje de residuos sólidos reciclados</v>
          </cell>
        </row>
        <row r="252">
          <cell r="B252">
            <v>3434</v>
          </cell>
          <cell r="C252" t="str">
            <v>Actualización e implementación del PGIRS Municipal</v>
          </cell>
        </row>
        <row r="253">
          <cell r="B253">
            <v>3435</v>
          </cell>
          <cell r="C253" t="str">
            <v>Acciones tendientes a la consolidación, promoción y difusión de la Estrategia Nacional de Economía Circular en el Municipio de Caldas</v>
          </cell>
        </row>
        <row r="254">
          <cell r="B254">
            <v>3441</v>
          </cell>
          <cell r="C254" t="str">
            <v>Acciones de apoyo institucional y comunitario para el fortalecimiento institucional, técnico, operativo, administrativo, contable y logístico en la prestación eficiente y eficaz de los servicios públicos domiciliarios.</v>
          </cell>
        </row>
        <row r="255">
          <cell r="B255">
            <v>3442</v>
          </cell>
          <cell r="C255" t="str">
            <v>Acciones para el fortalecimiento, Mantenimiento y modernización del sistema de alumbrado público en zona urbana y rural del Municipio de Caldas</v>
          </cell>
        </row>
        <row r="256">
          <cell r="B256">
            <v>3511</v>
          </cell>
          <cell r="C256" t="str">
            <v>Acciones institucionales para el mejoramiento de la malla vial competencia de instancias del orden Departamental y Nacional.</v>
          </cell>
        </row>
        <row r="257">
          <cell r="B257">
            <v>3521</v>
          </cell>
          <cell r="C257" t="str">
            <v>Proyectos en materia de movilidad sostenible, para la optimización del transporte en el Municipio de Caldas, de manera integrada con los sistemas masivos de transporte del Valle de Aburrá.</v>
          </cell>
        </row>
        <row r="258">
          <cell r="B258">
            <v>3531</v>
          </cell>
          <cell r="C258" t="str">
            <v>Acciones para ejecutar proyectos de renovación, modernización e incremento del área de espacio público en el Municipio de Caldas.</v>
          </cell>
        </row>
        <row r="259">
          <cell r="B259">
            <v>3532</v>
          </cell>
          <cell r="C259" t="str">
            <v>Acciones para cofinanciar acciones de mejoramiento de espacio público en barrios y veredas mediante acciones de intervención social y comunitaria.</v>
          </cell>
        </row>
        <row r="260">
          <cell r="B260">
            <v>3533</v>
          </cell>
          <cell r="C260" t="str">
            <v>Acciones para construir, mejorar y modernizar circuitos y corredores turísticos urbanos y rurales</v>
          </cell>
        </row>
        <row r="261">
          <cell r="B261">
            <v>3541</v>
          </cell>
          <cell r="C261" t="str">
            <v>Equipamientos urbanos, comunitarios y turísticos construidos y mejorados.</v>
          </cell>
        </row>
        <row r="262">
          <cell r="B262">
            <v>3542</v>
          </cell>
          <cell r="C262" t="str">
            <v>Acciones para mejorar la Infraestructura en la malla vial urbana, rural y caminos veredales, construidos, rehabilitados y/o mantenidos.</v>
          </cell>
        </row>
        <row r="263">
          <cell r="B263">
            <v>3543</v>
          </cell>
          <cell r="C263" t="str">
            <v>Proyectos aprobados con entidades del orden departamental, regional o nacional para el mejoramiento de la malla vial urbana, rural y caminos veredales del Municipio de Caldas.</v>
          </cell>
        </row>
        <row r="264">
          <cell r="B264">
            <v>3544</v>
          </cell>
          <cell r="C264" t="str">
            <v>Acciones de señalización vial, seguridad vial y equipamiento urbano en Vías urbanas, rurales y caminos veredales</v>
          </cell>
        </row>
        <row r="265">
          <cell r="B265">
            <v>3545</v>
          </cell>
          <cell r="C265" t="str">
            <v>Cruces viales urbanos construidos y mejorados de manera integral.</v>
          </cell>
        </row>
        <row r="266">
          <cell r="B266">
            <v>3546</v>
          </cell>
          <cell r="C266" t="str">
            <v>Puntos críticos atendidos en la red vial rural, urbana y caminos veredales.</v>
          </cell>
        </row>
        <row r="267">
          <cell r="B267">
            <v>3611</v>
          </cell>
          <cell r="C267" t="str">
            <v>Acciones para Ampliar, mejorar y modernizar la infraestructura física y tecnológica del albergue Municipal</v>
          </cell>
        </row>
        <row r="268">
          <cell r="B268">
            <v>3621</v>
          </cell>
          <cell r="C268" t="str">
            <v>Acciones de esterilización de Caninos y felinos del Municipio de Caldas.</v>
          </cell>
        </row>
        <row r="269">
          <cell r="B269">
            <v>3622</v>
          </cell>
          <cell r="C269" t="str">
            <v>Acciones para el fortalecimiento técnico, operativo e institucional del Albergue de animales municipal.</v>
          </cell>
        </row>
        <row r="270">
          <cell r="B270">
            <v>3623</v>
          </cell>
          <cell r="C270" t="str">
            <v>Realizar Campañas para la adopción, tenencia responsable de mascotas, protección al animal, bienestar al animal y seguridad animal.</v>
          </cell>
        </row>
        <row r="271">
          <cell r="B271">
            <v>3624</v>
          </cell>
          <cell r="C271" t="str">
            <v>Acciones de estimación y caracterización de la población Canina y Felina del Municipio.</v>
          </cell>
        </row>
        <row r="272">
          <cell r="B272">
            <v>3625</v>
          </cell>
          <cell r="C272" t="str">
            <v>Instalación de microchips en caninos y felinos del municipio de Caldas.</v>
          </cell>
        </row>
        <row r="273">
          <cell r="B273">
            <v>3631</v>
          </cell>
          <cell r="C273" t="str">
            <v>Acciones para la prevención y protección de fauna y flora en el Municipio de Caldas.</v>
          </cell>
        </row>
        <row r="274">
          <cell r="B274">
            <v>3632</v>
          </cell>
          <cell r="C274" t="str">
            <v>Acciones para apoyar organizaciones y grupos organizados defensores de animales.</v>
          </cell>
        </row>
        <row r="275">
          <cell r="B275">
            <v>3633</v>
          </cell>
          <cell r="C275" t="str">
            <v>Estrategias pedagógicas realizadas, que permitan disminuir el uso de la pólvora en beneficio del bienestar animal.</v>
          </cell>
        </row>
        <row r="276">
          <cell r="B276">
            <v>3634</v>
          </cell>
          <cell r="C276" t="str">
            <v>Estrategias coordinadas, para el fortalecimiento del programa de sustitución de vehículos de tracción animal, por otro medio de carga y bienestar del caballo de alquiler.</v>
          </cell>
        </row>
        <row r="277">
          <cell r="B277">
            <v>4111</v>
          </cell>
          <cell r="C277" t="str">
            <v>Acciones formativas de participación ciudadana a organizaciones sociales, comunitarias, deportivas, culturales, ambientales, empresariales y Juntas de Acción Comunal en fortalecimiento institucional en materia presencial o a través de la virtualidad.</v>
          </cell>
        </row>
        <row r="278">
          <cell r="B278">
            <v>4112</v>
          </cell>
          <cell r="C278" t="str">
            <v>Apoyar técnica, operativa e institucionalmente encuentros de articulación y comunicación con organizaciones sociales y/o juntas de acción comunal, e instancias de participación.</v>
          </cell>
        </row>
        <row r="279">
          <cell r="B279">
            <v>4113</v>
          </cell>
          <cell r="C279" t="str">
            <v>Actualizar la plataforma tecnológica de la administración municipal en materia de atención de trámites virtuales activando un micrositio para la atención de organizaciones comunales y grupos organizados.</v>
          </cell>
        </row>
        <row r="280">
          <cell r="B280">
            <v>4121</v>
          </cell>
          <cell r="C280" t="str">
            <v>Estructuración, formulación e implementación de la política pública y el plan estratégico de libertad de culto y conciencia formulada y aprobada.</v>
          </cell>
        </row>
        <row r="281">
          <cell r="B281">
            <v>4122</v>
          </cell>
          <cell r="C281" t="str">
            <v>Acciones con las diferentes comunidades religiosas y cultos en materia de atención social, humanitaria y económica para la atención de la población más vulnerable.</v>
          </cell>
        </row>
        <row r="282">
          <cell r="B282">
            <v>4123</v>
          </cell>
          <cell r="C282" t="str">
            <v>Acciones para la conformación e implementación del Comité Técnico Intersectorial de Libertad de Creencias en el Municipio de Caldas.</v>
          </cell>
        </row>
        <row r="283">
          <cell r="B283">
            <v>4131</v>
          </cell>
          <cell r="C283" t="str">
            <v>Apoyar los convites y acciones comunitarias y sociales que mejoren la calidad de vida de los ciudadanos.</v>
          </cell>
        </row>
        <row r="284">
          <cell r="B284">
            <v>4132</v>
          </cell>
          <cell r="C284" t="str">
            <v>Jornadas de descentralización administrativa con oferta de servicios de la administración municipal.</v>
          </cell>
        </row>
        <row r="285">
          <cell r="B285">
            <v>4211</v>
          </cell>
          <cell r="C285" t="str">
            <v>Diagnóstico institucional de modernización del municipio, acorde con las nuevas demandas ciudadanas, el nuevo modelo de gestión, objetivos estratégicos y utilización de las TICS.</v>
          </cell>
        </row>
        <row r="286">
          <cell r="B286">
            <v>4212</v>
          </cell>
          <cell r="C286" t="str">
            <v>Acciones para desarrollar iniciativas de transformación y modernización institucional que fortalezcan las capacidades de gestión administrativa y atención ciudadana.</v>
          </cell>
        </row>
        <row r="287">
          <cell r="B287">
            <v>4213</v>
          </cell>
          <cell r="C287" t="str">
            <v>Acciones de alineamiento entre el Plan de Desarrollo Municipal y el sistema de gestión de calidad, bajo un enfoque de gestión por procesos, que involucre la transformación digital como un eje fundamental de eficiencia y productividad.</v>
          </cell>
        </row>
        <row r="288">
          <cell r="B288">
            <v>4214</v>
          </cell>
          <cell r="C288" t="str">
            <v>Actualización y fortalecimiento los procesos y procedimiento de la entidad mediante la adecuada implementación del sistema de gestión de calidad en armonía con las políticas del MIPG.</v>
          </cell>
        </row>
        <row r="289">
          <cell r="B289">
            <v>4215</v>
          </cell>
          <cell r="C289" t="str">
            <v>Acciones de Fortalecimiento al Banco de Programas y Proyectos de la Administración Municipal, como estrategia para cofinanciar el Plan de Desarrollo ante las diferentes entidades de orden metropolitano, departamental, nacional e internacional.</v>
          </cell>
        </row>
        <row r="290">
          <cell r="B290">
            <v>4216</v>
          </cell>
          <cell r="C290" t="str">
            <v>Acciones de apoyo a las entidades descentralizadas del Municipio de Caldas en la formulación e implementación en los modelos integrados de planeación y gestión.</v>
          </cell>
        </row>
        <row r="291">
          <cell r="B291">
            <v>4217</v>
          </cell>
          <cell r="C291" t="str">
            <v>Acciones de Construcción, adecuación y mejoramiento de la infraestructura física de la administración Municipal y dotación de mobiliario para el adecuado funcionamiento de la Administración municipal.</v>
          </cell>
        </row>
        <row r="292">
          <cell r="B292">
            <v>4218</v>
          </cell>
          <cell r="C292" t="str">
            <v>Acciones de modernización y remodelación física y tecnológica de la biblioteca Municipal</v>
          </cell>
        </row>
        <row r="293">
          <cell r="B293">
            <v>4221</v>
          </cell>
          <cell r="C293" t="str">
            <v>Personas atendidas en los programas de bienestar laboral.</v>
          </cell>
        </row>
        <row r="294">
          <cell r="B294">
            <v>4222</v>
          </cell>
          <cell r="C294" t="str">
            <v>Implementación del teletrabajo para los servidores públicos.</v>
          </cell>
        </row>
        <row r="295">
          <cell r="B295">
            <v>4231</v>
          </cell>
          <cell r="C295" t="str">
            <v>Acciones de Modernización física y tecnológica del archivo municipal.</v>
          </cell>
        </row>
        <row r="296">
          <cell r="B296">
            <v>4232</v>
          </cell>
          <cell r="C296" t="str">
            <v>Acciones de mejoramiento al proceso de gestión documental, estableciendo criterios de permanencia y disposición final conforme a la normativa archivística vigente.</v>
          </cell>
        </row>
        <row r="297">
          <cell r="B297">
            <v>4233</v>
          </cell>
          <cell r="C297" t="str">
            <v>Acciones de formulación y documentación a los procesos archivísticos encaminados a la planificación, procesamiento, manejo y organización de la documentación producida y recibida por la entidad dese su origen hasta su destino final.</v>
          </cell>
        </row>
        <row r="298">
          <cell r="B298">
            <v>4311</v>
          </cell>
          <cell r="C298" t="str">
            <v>Acciones para el fortalecimiento de atención a las auditorías internas y externas de la entidad.</v>
          </cell>
        </row>
        <row r="299">
          <cell r="B299">
            <v>4312</v>
          </cell>
          <cell r="C299" t="str">
            <v>Acciones de fortalecimiento a la gestión jurídica y contractual de la entidad.</v>
          </cell>
        </row>
        <row r="300">
          <cell r="B300">
            <v>4313</v>
          </cell>
          <cell r="C300" t="str">
            <v>Acciones de reducción de los riesgos de corrupción y de gestión, a través de la actualización de la matriz de riesgos y gestión de los controles implementados en el Plan de Anticorrupción y Atención al Ciudadano - PAAC.</v>
          </cell>
        </row>
        <row r="301">
          <cell r="B301">
            <v>4314</v>
          </cell>
          <cell r="C301" t="str">
            <v>Acciones que propendan al mejoramiento de la operatividad de la oficina de control interno, en los términos del artículo 8 de la Ley 1474 de 2011.</v>
          </cell>
        </row>
        <row r="302">
          <cell r="B302">
            <v>4315</v>
          </cell>
          <cell r="C302" t="str">
            <v>Acciones para la formulación, seguimiento y evaluación del plan de desarrollo municipal, planes estratégicos y planes de acción.</v>
          </cell>
        </row>
        <row r="303">
          <cell r="B303">
            <v>4316</v>
          </cell>
          <cell r="C303" t="str">
            <v>Acciones para mejorar el índice de desempeño institucional de la administración municipal durante el cuatrienio.</v>
          </cell>
        </row>
        <row r="304">
          <cell r="B304">
            <v>4321</v>
          </cell>
          <cell r="C304" t="str">
            <v>Acciones para el cumplimiento del indicador de la ley 617 de 2000.</v>
          </cell>
        </row>
        <row r="305">
          <cell r="B305">
            <v>4322</v>
          </cell>
          <cell r="C305" t="str">
            <v>Acciones para el Cumplimiento de los indicadores del índice de sostenibilidad y solvencia.</v>
          </cell>
        </row>
        <row r="306">
          <cell r="B306">
            <v>4323</v>
          </cell>
          <cell r="C306" t="str">
            <v>Acciones para el proceso de saneamiento contable.</v>
          </cell>
        </row>
        <row r="307">
          <cell r="B307">
            <v>4324</v>
          </cell>
          <cell r="C307" t="str">
            <v>Acciones para la Actualización del inventario Municipal.</v>
          </cell>
        </row>
        <row r="308">
          <cell r="B308">
            <v>4325</v>
          </cell>
          <cell r="C308" t="str">
            <v>Acciones de promoción del gasto público orientado a resultados mediante acciones de planeación, eficiencia, eficacia y transparencia.</v>
          </cell>
        </row>
        <row r="309">
          <cell r="B309">
            <v>4326</v>
          </cell>
          <cell r="C309" t="str">
            <v>Actualización del estatuto tributario Municipal.</v>
          </cell>
        </row>
        <row r="310">
          <cell r="B310">
            <v>4331</v>
          </cell>
          <cell r="C310" t="str">
            <v>Acciones para mejorar el registro de los trámites en el Sistema Único de Información de Trámites - SUIT e integrarlos a la plataforma tecnológica que permita integrar las bases de datos municipales con la Geodatabase.</v>
          </cell>
        </row>
        <row r="311">
          <cell r="B311">
            <v>4332</v>
          </cell>
          <cell r="C311" t="str">
            <v>Acciones para mejorar el porcentaje de efectividad en la atención de las PQRSD como parte del sistema integrado de gestión.</v>
          </cell>
        </row>
        <row r="312">
          <cell r="B312">
            <v>4341</v>
          </cell>
          <cell r="C312" t="str">
            <v>Acciones para Cofinanciar la modernización tecnológica de la administración municipal y las entidades descentralizadas.</v>
          </cell>
        </row>
        <row r="313">
          <cell r="B313">
            <v>4342</v>
          </cell>
          <cell r="C313" t="str">
            <v>Actualizar e implementar el plan estratégico de tecnologías de la información PETI.</v>
          </cell>
        </row>
        <row r="314">
          <cell r="B314">
            <v>4343</v>
          </cell>
          <cell r="C314" t="str">
            <v>Actualizar e implementar el plan estratégico de comunicaciones PEC.</v>
          </cell>
        </row>
        <row r="315">
          <cell r="B315">
            <v>4344</v>
          </cell>
          <cell r="C315" t="str">
            <v>Acciones para la implementación de la estrategia gubernamental de datos abiertos.</v>
          </cell>
        </row>
        <row r="316">
          <cell r="B316">
            <v>4345</v>
          </cell>
          <cell r="C316" t="str">
            <v>Acciones para aumentar y mejorar las herramientas TIC para la interacción con el ciudadano.</v>
          </cell>
        </row>
        <row r="317">
          <cell r="B317">
            <v>4411</v>
          </cell>
          <cell r="C317" t="str">
            <v>Acciones integrales para la prevención y contención de los delitos que afectan la seguridad pública y la seguridad ciudadana, donde se incorporen las diferentes variables de convivencia y seguridad ciudadana.</v>
          </cell>
        </row>
        <row r="318">
          <cell r="B318">
            <v>4412</v>
          </cell>
          <cell r="C318" t="str">
            <v>Consejos de Seguridad municipales descentralizados.</v>
          </cell>
        </row>
        <row r="319">
          <cell r="B319">
            <v>4413</v>
          </cell>
          <cell r="C319" t="str">
            <v>Acciones de apoyo a los organismos de seguridad y justicia para el cumplimiento de su objeto misional.</v>
          </cell>
        </row>
        <row r="320">
          <cell r="B320">
            <v>4414</v>
          </cell>
          <cell r="C320" t="str">
            <v>Acciones para Cofinanciar la construcción y dotación del centro integrado de mando unificado para el Municipio de Caldas.</v>
          </cell>
        </row>
        <row r="321">
          <cell r="B321">
            <v>4415</v>
          </cell>
          <cell r="C321" t="str">
            <v>Acciones para la Renovación física y tecnológica del CCTV urbano y rural.</v>
          </cell>
        </row>
        <row r="322">
          <cell r="B322">
            <v>4416</v>
          </cell>
          <cell r="C322" t="str">
            <v>Acciones integrales para prohibir el consumo de estupefacientes en parques públicos, inmediaciones de instituciones educativas, escenarios deportivos e iglesias, para darle cumplimiento a la sentencia C-253 de 2019 de la Corte Constitucional.</v>
          </cell>
        </row>
        <row r="323">
          <cell r="B323">
            <v>4417</v>
          </cell>
          <cell r="C323" t="str">
            <v>Acciones para garantizar entornos escolares seguros y libres de la amenaza de expendio y consumo de drogas.</v>
          </cell>
        </row>
        <row r="324">
          <cell r="B324">
            <v>4418</v>
          </cell>
          <cell r="C324" t="str">
            <v>Acciones de control urbanístico, ambiental y de control en el espacio público en zona urbana y rural.</v>
          </cell>
        </row>
        <row r="325">
          <cell r="B325">
            <v>4419</v>
          </cell>
          <cell r="C325" t="str">
            <v>Estructuración, actualización, formulación, implementación y evaluación del Plan Integral de Seguridad y Convivencia Ciudadana territorial (PISCCT).</v>
          </cell>
        </row>
        <row r="326">
          <cell r="B326">
            <v>44110</v>
          </cell>
          <cell r="C326" t="str">
            <v>Acciones de prevención de niños, niñas, adolescentes y jóvenes en explotación comercial e instrumentalización sexual.</v>
          </cell>
        </row>
        <row r="327">
          <cell r="B327">
            <v>44111</v>
          </cell>
          <cell r="C327" t="str">
            <v>Acciones integrales para la reducción del homicidio en el Municipio.</v>
          </cell>
        </row>
        <row r="328">
          <cell r="B328">
            <v>44112</v>
          </cell>
          <cell r="C328" t="str">
            <v>Acciones de control territorial conjuntas, por cuadrantes como estrategia de prevención del delito.</v>
          </cell>
        </row>
        <row r="329">
          <cell r="B329">
            <v>44113</v>
          </cell>
          <cell r="C329" t="str">
            <v>Acciones de fortalecimiento a la gestión de las inspecciones de policía y la comisaría de familia del municipio de Caldas.</v>
          </cell>
        </row>
        <row r="330">
          <cell r="B330">
            <v>44114</v>
          </cell>
          <cell r="C330" t="str">
            <v>Acompañamiento a procesos electorales en el Municipio</v>
          </cell>
        </row>
        <row r="331">
          <cell r="B331">
            <v>44115</v>
          </cell>
          <cell r="C331" t="str">
            <v>Acciones de Mantenimiento y mejoramiento a la infraestructura física y tecnológica a las inspecciones de policia, comisaria de familia y comando de policia.</v>
          </cell>
        </row>
        <row r="332">
          <cell r="B332">
            <v>44116</v>
          </cell>
          <cell r="C332" t="str">
            <v>Apoyar técnica, operativa y logísticamente a los operadores de justicia, para desarrollar capacidades especializadas para la defensa del agua, la biodiversidad y el medio ambiente.</v>
          </cell>
        </row>
        <row r="333">
          <cell r="B333">
            <v>44117</v>
          </cell>
          <cell r="C333" t="str">
            <v>Actividades descentralizadas para facilitar el acceso a la justicia y la presencia de las instituciones estatales a las zonas rurales del Municipio.</v>
          </cell>
        </row>
        <row r="334">
          <cell r="B334">
            <v>44118</v>
          </cell>
          <cell r="C334" t="str">
            <v>Acciones para mitigar y contener el hacinamiento carcelario y la atención de sindicados del municipio de Caldas.</v>
          </cell>
        </row>
        <row r="335">
          <cell r="B335">
            <v>4421</v>
          </cell>
          <cell r="C335" t="str">
            <v>Estrategias implementadas para la prevención y contención de las economías ilegales.</v>
          </cell>
        </row>
        <row r="336">
          <cell r="B336">
            <v>4422</v>
          </cell>
          <cell r="C336" t="str">
            <v>Proyectos y programas de formación y formalización ciudadana en sustituir las economías ilícitas por lícitas y a destruir las finanzas de las organizaciones criminales.</v>
          </cell>
        </row>
        <row r="337">
          <cell r="B337">
            <v>4423</v>
          </cell>
          <cell r="C337" t="str">
            <v>Acciones acompañadas en el marco del plan de prevención y control de las actividades ilícitas que afectan las rentas del Municipio.</v>
          </cell>
        </row>
        <row r="338">
          <cell r="B338">
            <v>4424</v>
          </cell>
          <cell r="C338" t="str">
            <v>Acompañar técnica, operativa y logísticamente a los operadores de justicia con ocasión de las acciones adelantadas para el control de las actividades que afectan las rentas de la entidad territorial.</v>
          </cell>
        </row>
        <row r="339">
          <cell r="B339">
            <v>4425</v>
          </cell>
          <cell r="C339" t="str">
            <v>Campañas formativas y comunicacionales para la prevención, control y sanción del delito.</v>
          </cell>
        </row>
        <row r="340">
          <cell r="B340">
            <v>4431</v>
          </cell>
          <cell r="C340" t="str">
            <v>Estrategias comunicacionales y pedagógicas, para la difusión reconocimiento, protección, defensa y garantía de los Derechos Humanos diseñadas e implementadas (DDHH)</v>
          </cell>
        </row>
        <row r="341">
          <cell r="B341">
            <v>4432</v>
          </cell>
          <cell r="C341" t="str">
            <v>Acciones para la prevención y atención de vulneraciones de Derechos Humanos.</v>
          </cell>
        </row>
        <row r="342">
          <cell r="B342">
            <v>4433</v>
          </cell>
          <cell r="C342" t="str">
            <v>Estructurar y formular e implementar el plan municipal de Derechos Humanos.</v>
          </cell>
        </row>
        <row r="343">
          <cell r="B343">
            <v>4441</v>
          </cell>
          <cell r="C343" t="str">
            <v>Apoyar acciones interinstitucionales para la atención integral a la población migrante en el Municipio.</v>
          </cell>
        </row>
        <row r="344">
          <cell r="B344">
            <v>4442</v>
          </cell>
          <cell r="C344" t="str">
            <v>Acciones institucionales para el fortalecimiento de los métodos alternativos de solución de conflictos.</v>
          </cell>
        </row>
        <row r="345">
          <cell r="B345">
            <v>4443</v>
          </cell>
          <cell r="C345" t="str">
            <v>Acciones para la formulación, implementación y puesta en marcha del centro de conciliación público en el Municipio.</v>
          </cell>
        </row>
        <row r="346">
          <cell r="B346">
            <v>4444</v>
          </cell>
          <cell r="C346" t="str">
            <v>Identificar los riesgos de violencia basada en género y adopción de acciones para la garantía del ejercicio de la defensa de los derechos humanos a nivel territorial.</v>
          </cell>
        </row>
        <row r="347">
          <cell r="B347">
            <v>4445</v>
          </cell>
          <cell r="C347" t="str">
            <v>Acciones institucionales y comunitarias para la construcción de paz, reconciliación y convivencia.</v>
          </cell>
        </row>
        <row r="348">
          <cell r="B348">
            <v>4446</v>
          </cell>
          <cell r="C348" t="str">
            <v>Acciones de Articulación de espacios académicos, culturales y comunitarios de discusión para la implementación de los puntos del acuerdo de paz en el Municipio.</v>
          </cell>
        </row>
        <row r="349">
          <cell r="B349">
            <v>4447</v>
          </cell>
          <cell r="C349" t="str">
            <v>Capacitación a docentes en estrategias de gestión de aula para la construcción de paz territorial.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65"/>
  <sheetViews>
    <sheetView showGridLines="0" tabSelected="1" zoomScale="60" zoomScaleNormal="60" zoomScaleSheetLayoutView="70" workbookViewId="0">
      <selection activeCell="G961" sqref="G961"/>
    </sheetView>
  </sheetViews>
  <sheetFormatPr baseColWidth="10" defaultColWidth="14.42578125" defaultRowHeight="12.75" x14ac:dyDescent="0.2"/>
  <cols>
    <col min="1" max="1" width="8.140625" style="35" customWidth="1"/>
    <col min="2" max="2" width="34.7109375" style="35" customWidth="1"/>
    <col min="3" max="3" width="6.7109375" style="35" customWidth="1"/>
    <col min="4" max="4" width="7.140625" style="35" customWidth="1"/>
    <col min="5" max="5" width="34.140625" style="35" customWidth="1"/>
    <col min="6" max="6" width="6.7109375" style="35" customWidth="1"/>
    <col min="7" max="7" width="10" style="35" customWidth="1"/>
    <col min="8" max="8" width="37.28515625" style="35" customWidth="1"/>
    <col min="9" max="9" width="14.140625" style="35" customWidth="1"/>
    <col min="10" max="10" width="15.28515625" style="35" customWidth="1"/>
    <col min="11" max="11" width="48.7109375" style="57" customWidth="1"/>
    <col min="12" max="12" width="21.42578125" style="35" customWidth="1"/>
    <col min="13" max="13" width="6.7109375" style="35" customWidth="1"/>
    <col min="14" max="14" width="10" style="35" customWidth="1"/>
    <col min="15" max="15" width="64.28515625" style="35" customWidth="1"/>
    <col min="16" max="16" width="13.28515625" style="35" customWidth="1"/>
    <col min="17" max="17" width="17" style="35" customWidth="1"/>
    <col min="18" max="18" width="19.140625" style="35" customWidth="1"/>
    <col min="19" max="19" width="15.7109375" style="58" customWidth="1"/>
    <col min="20" max="20" width="31.42578125" style="35" customWidth="1"/>
    <col min="21" max="21" width="70.140625" style="59" customWidth="1"/>
    <col min="22" max="22" width="28.140625" style="58" customWidth="1"/>
    <col min="23" max="23" width="26.42578125" style="60" customWidth="1"/>
    <col min="24" max="24" width="28.140625" style="60" customWidth="1"/>
    <col min="25" max="25" width="26.5703125" style="60" customWidth="1"/>
    <col min="26" max="26" width="31.28515625" style="60" customWidth="1"/>
    <col min="27" max="27" width="26.28515625" style="60" customWidth="1"/>
    <col min="28" max="28" width="27.28515625" style="60" customWidth="1"/>
    <col min="29" max="29" width="27" style="60" customWidth="1"/>
    <col min="30" max="30" width="27.28515625" style="60" customWidth="1"/>
    <col min="31" max="31" width="28" style="60" customWidth="1"/>
    <col min="32" max="32" width="26" style="60" customWidth="1"/>
    <col min="33" max="33" width="28.28515625" style="60" customWidth="1"/>
    <col min="34" max="35" width="24.28515625" style="60" customWidth="1"/>
    <col min="36" max="36" width="22.28515625" style="35" customWidth="1"/>
    <col min="37" max="37" width="19.28515625" style="35" customWidth="1"/>
    <col min="38" max="38" width="22.42578125" style="35" customWidth="1"/>
    <col min="39" max="39" width="28" style="61" customWidth="1"/>
    <col min="40" max="40" width="71.7109375" style="137" customWidth="1"/>
    <col min="41" max="16384" width="14.42578125" style="100"/>
  </cols>
  <sheetData>
    <row r="1" spans="1:40" ht="15.75" customHeight="1" x14ac:dyDescent="0.25">
      <c r="A1" s="254"/>
      <c r="B1" s="255"/>
      <c r="C1" s="256" t="s">
        <v>899</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8"/>
      <c r="AM1" s="262" t="s">
        <v>900</v>
      </c>
      <c r="AN1" s="262"/>
    </row>
    <row r="2" spans="1:40" ht="15.75" customHeight="1" x14ac:dyDescent="0.25">
      <c r="A2" s="254"/>
      <c r="B2" s="255"/>
      <c r="C2" s="256"/>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8"/>
      <c r="AM2" s="262" t="s">
        <v>901</v>
      </c>
      <c r="AN2" s="262"/>
    </row>
    <row r="3" spans="1:40" ht="15.75" customHeight="1" x14ac:dyDescent="0.25">
      <c r="A3" s="254"/>
      <c r="B3" s="255"/>
      <c r="C3" s="256"/>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8"/>
      <c r="AM3" s="262" t="s">
        <v>902</v>
      </c>
      <c r="AN3" s="262"/>
    </row>
    <row r="4" spans="1:40" ht="15.75" customHeight="1" x14ac:dyDescent="0.25">
      <c r="A4" s="254"/>
      <c r="B4" s="255"/>
      <c r="C4" s="259"/>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1"/>
      <c r="AM4" s="262" t="s">
        <v>903</v>
      </c>
      <c r="AN4" s="262"/>
    </row>
    <row r="5" spans="1:40" ht="15.75" customHeight="1" x14ac:dyDescent="0.25">
      <c r="A5" s="268" t="s">
        <v>904</v>
      </c>
      <c r="B5" s="269"/>
      <c r="C5" s="270" t="s">
        <v>905</v>
      </c>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row>
    <row r="6" spans="1:40" ht="31.5" x14ac:dyDescent="0.25">
      <c r="A6" s="271" t="s">
        <v>906</v>
      </c>
      <c r="B6" s="271"/>
      <c r="C6" s="246">
        <v>2021</v>
      </c>
      <c r="D6" s="246"/>
      <c r="E6" s="246"/>
      <c r="F6" s="246"/>
      <c r="G6" s="246"/>
      <c r="H6" s="245" t="s">
        <v>907</v>
      </c>
      <c r="I6" s="245"/>
      <c r="J6" s="245"/>
      <c r="K6" s="246"/>
      <c r="L6" s="246"/>
      <c r="M6" s="246"/>
      <c r="N6" s="246"/>
      <c r="O6" s="36" t="s">
        <v>908</v>
      </c>
      <c r="P6" s="247"/>
      <c r="Q6" s="248"/>
      <c r="R6" s="248"/>
      <c r="S6" s="248"/>
      <c r="T6" s="249"/>
      <c r="U6" s="37" t="s">
        <v>909</v>
      </c>
      <c r="V6" s="38" t="s">
        <v>910</v>
      </c>
      <c r="W6" s="36" t="s">
        <v>911</v>
      </c>
      <c r="X6" s="39" t="s">
        <v>912</v>
      </c>
      <c r="Y6" s="250"/>
      <c r="Z6" s="250"/>
      <c r="AA6" s="250"/>
      <c r="AB6" s="250"/>
      <c r="AC6" s="250"/>
      <c r="AD6" s="250"/>
      <c r="AE6" s="250"/>
      <c r="AF6" s="250"/>
      <c r="AG6" s="250"/>
      <c r="AH6" s="250"/>
      <c r="AI6" s="250"/>
      <c r="AJ6" s="250"/>
      <c r="AK6" s="250"/>
      <c r="AL6" s="250"/>
      <c r="AM6" s="250"/>
      <c r="AN6" s="250"/>
    </row>
    <row r="7" spans="1:40" s="106" customFormat="1" ht="15.75" x14ac:dyDescent="0.25">
      <c r="A7" s="263"/>
      <c r="B7" s="263"/>
      <c r="C7" s="263"/>
      <c r="D7" s="263"/>
      <c r="E7" s="263"/>
      <c r="F7" s="263"/>
      <c r="G7" s="263"/>
      <c r="H7" s="263"/>
      <c r="I7" s="263"/>
      <c r="J7" s="263"/>
      <c r="K7" s="263"/>
      <c r="L7" s="263"/>
      <c r="M7" s="263"/>
      <c r="N7" s="263"/>
      <c r="O7" s="263"/>
      <c r="P7" s="263"/>
      <c r="Q7" s="263"/>
      <c r="R7" s="263"/>
      <c r="S7" s="263"/>
      <c r="T7" s="263"/>
      <c r="U7" s="264" t="s">
        <v>913</v>
      </c>
      <c r="V7" s="264"/>
      <c r="W7" s="264"/>
      <c r="X7" s="264"/>
      <c r="Y7" s="265"/>
      <c r="Z7" s="265"/>
      <c r="AA7" s="265"/>
      <c r="AB7" s="265"/>
      <c r="AC7" s="265"/>
      <c r="AD7" s="265"/>
      <c r="AE7" s="265"/>
      <c r="AF7" s="265"/>
      <c r="AG7" s="265"/>
      <c r="AH7" s="265"/>
      <c r="AI7" s="63"/>
      <c r="AJ7" s="266" t="s">
        <v>914</v>
      </c>
      <c r="AK7" s="266"/>
      <c r="AL7" s="266"/>
      <c r="AM7" s="266"/>
      <c r="AN7" s="267" t="s">
        <v>915</v>
      </c>
    </row>
    <row r="8" spans="1:40" s="107" customFormat="1" ht="60" x14ac:dyDescent="0.25">
      <c r="A8" s="40" t="s">
        <v>916</v>
      </c>
      <c r="B8" s="40" t="s">
        <v>917</v>
      </c>
      <c r="C8" s="40" t="s">
        <v>916</v>
      </c>
      <c r="D8" s="40" t="s">
        <v>918</v>
      </c>
      <c r="E8" s="40" t="s">
        <v>919</v>
      </c>
      <c r="F8" s="40" t="s">
        <v>916</v>
      </c>
      <c r="G8" s="40" t="s">
        <v>918</v>
      </c>
      <c r="H8" s="40" t="s">
        <v>920</v>
      </c>
      <c r="I8" s="40" t="s">
        <v>921</v>
      </c>
      <c r="J8" s="40" t="s">
        <v>922</v>
      </c>
      <c r="K8" s="40" t="s">
        <v>923</v>
      </c>
      <c r="L8" s="40" t="s">
        <v>924</v>
      </c>
      <c r="M8" s="40" t="s">
        <v>916</v>
      </c>
      <c r="N8" s="40" t="s">
        <v>918</v>
      </c>
      <c r="O8" s="40" t="s">
        <v>775</v>
      </c>
      <c r="P8" s="40" t="s">
        <v>925</v>
      </c>
      <c r="Q8" s="40" t="s">
        <v>926</v>
      </c>
      <c r="R8" s="40" t="s">
        <v>927</v>
      </c>
      <c r="S8" s="40" t="s">
        <v>928</v>
      </c>
      <c r="T8" s="40" t="s">
        <v>929</v>
      </c>
      <c r="U8" s="41" t="s">
        <v>930</v>
      </c>
      <c r="V8" s="41" t="s">
        <v>931</v>
      </c>
      <c r="W8" s="41" t="s">
        <v>932</v>
      </c>
      <c r="X8" s="41" t="s">
        <v>933</v>
      </c>
      <c r="Y8" s="41" t="s">
        <v>934</v>
      </c>
      <c r="Z8" s="42" t="s">
        <v>935</v>
      </c>
      <c r="AA8" s="43" t="s">
        <v>936</v>
      </c>
      <c r="AB8" s="44" t="s">
        <v>937</v>
      </c>
      <c r="AC8" s="45" t="s">
        <v>938</v>
      </c>
      <c r="AD8" s="46" t="s">
        <v>939</v>
      </c>
      <c r="AE8" s="47" t="s">
        <v>940</v>
      </c>
      <c r="AF8" s="48" t="s">
        <v>941</v>
      </c>
      <c r="AG8" s="49" t="s">
        <v>942</v>
      </c>
      <c r="AH8" s="50" t="s">
        <v>943</v>
      </c>
      <c r="AI8" s="64" t="s">
        <v>1037</v>
      </c>
      <c r="AJ8" s="51" t="s">
        <v>944</v>
      </c>
      <c r="AK8" s="51" t="s">
        <v>945</v>
      </c>
      <c r="AL8" s="51" t="s">
        <v>946</v>
      </c>
      <c r="AM8" s="52" t="s">
        <v>947</v>
      </c>
      <c r="AN8" s="267"/>
    </row>
    <row r="9" spans="1:40" s="55" customFormat="1" ht="38.25" x14ac:dyDescent="0.25">
      <c r="A9" s="96">
        <v>1</v>
      </c>
      <c r="B9" s="97" t="s">
        <v>5</v>
      </c>
      <c r="C9" s="96">
        <v>1</v>
      </c>
      <c r="D9" s="96" t="s">
        <v>948</v>
      </c>
      <c r="E9" s="97" t="s">
        <v>132</v>
      </c>
      <c r="F9" s="96">
        <v>1</v>
      </c>
      <c r="G9" s="96" t="s">
        <v>949</v>
      </c>
      <c r="H9" s="102" t="s">
        <v>950</v>
      </c>
      <c r="I9" s="96">
        <v>5</v>
      </c>
      <c r="J9" s="96">
        <v>8</v>
      </c>
      <c r="K9" s="97" t="s">
        <v>951</v>
      </c>
      <c r="L9" s="53">
        <v>2020051290021</v>
      </c>
      <c r="M9" s="96">
        <v>1</v>
      </c>
      <c r="N9" s="96">
        <v>1111</v>
      </c>
      <c r="O9" s="97" t="str">
        <f>+VLOOKUP(N9,'Productos PD'!$B$2:$C$349,2,FALSE)</f>
        <v>Acciones de generación de ingresos para las mujeres, a través del acceso a instrumentos financieros y/o condiciones de empleabilidad y emprendimiento.</v>
      </c>
      <c r="P9" s="96" t="s">
        <v>952</v>
      </c>
      <c r="Q9" s="96">
        <v>4</v>
      </c>
      <c r="R9" s="96" t="s">
        <v>953</v>
      </c>
      <c r="S9" s="125">
        <v>1</v>
      </c>
      <c r="T9" s="97" t="s">
        <v>954</v>
      </c>
      <c r="U9" s="97" t="s">
        <v>955</v>
      </c>
      <c r="V9" s="96" t="s">
        <v>952</v>
      </c>
      <c r="W9" s="125">
        <v>980</v>
      </c>
      <c r="X9" s="103" t="s">
        <v>956</v>
      </c>
      <c r="Y9" s="122">
        <v>0.4</v>
      </c>
      <c r="Z9" s="127">
        <v>0</v>
      </c>
      <c r="AA9" s="127">
        <v>0</v>
      </c>
      <c r="AB9" s="130">
        <v>980</v>
      </c>
      <c r="AC9" s="129">
        <v>170</v>
      </c>
      <c r="AD9" s="130">
        <v>0.01</v>
      </c>
      <c r="AE9" s="131">
        <v>0</v>
      </c>
      <c r="AF9" s="130">
        <v>0</v>
      </c>
      <c r="AG9" s="130"/>
      <c r="AH9" s="54">
        <f>+IF(X9="Acumulado",(AA9+AC9+AE9+AG9)/(Z9+AB9+AD9+AF9),
IF(X9="No acumulado",IF(AG9&lt;&gt;"",(AG9/IF(AF9=0,1,AF9)),IF(AE9&lt;&gt;"",(AE9/IF(AD9=0,1,AD9)),IF(AC9&lt;&gt;"",(AC9/IF(AB9=0,1,AB9)),IF(AA9&lt;&gt;"",(AA9/IF(Z9=0,1,Z9)))))), IF(X9="Mantenimiento",IF(AG9&lt;&gt;"",(AG9/IF(AG9=0,1,AG9)),IF(AE9&lt;&gt;"",(AE9/IF(AE9=0,1,AE9)),IF(AC9&lt;&gt;"",(AC9/IF(AC9=0,1,AC9)),IF(AA9&lt;&gt;"",(AA9/IF(AA9=0,1,AA9)))))))))</f>
        <v>0.17346761767737065</v>
      </c>
      <c r="AI9" s="54">
        <f>+IF(AH9&gt;1,1,AH9)</f>
        <v>0.17346761767737065</v>
      </c>
      <c r="AJ9" s="135">
        <v>24279669</v>
      </c>
      <c r="AK9" s="109">
        <v>31408</v>
      </c>
      <c r="AL9" s="108" t="s">
        <v>957</v>
      </c>
      <c r="AM9" s="135"/>
      <c r="AN9" s="140"/>
    </row>
    <row r="10" spans="1:40" s="55" customFormat="1" ht="38.25" x14ac:dyDescent="0.25">
      <c r="A10" s="96">
        <v>1</v>
      </c>
      <c r="B10" s="97" t="s">
        <v>5</v>
      </c>
      <c r="C10" s="96">
        <v>1</v>
      </c>
      <c r="D10" s="96" t="s">
        <v>948</v>
      </c>
      <c r="E10" s="97" t="s">
        <v>132</v>
      </c>
      <c r="F10" s="96">
        <v>1</v>
      </c>
      <c r="G10" s="96" t="s">
        <v>949</v>
      </c>
      <c r="H10" s="102" t="s">
        <v>950</v>
      </c>
      <c r="I10" s="96">
        <v>5</v>
      </c>
      <c r="J10" s="96">
        <v>8</v>
      </c>
      <c r="K10" s="97" t="s">
        <v>951</v>
      </c>
      <c r="L10" s="53">
        <v>2020051290021</v>
      </c>
      <c r="M10" s="96">
        <v>1</v>
      </c>
      <c r="N10" s="96">
        <v>1111</v>
      </c>
      <c r="O10" s="97" t="str">
        <f>+VLOOKUP(N10,'Productos PD'!$B$2:$C$349,2,FALSE)</f>
        <v>Acciones de generación de ingresos para las mujeres, a través del acceso a instrumentos financieros y/o condiciones de empleabilidad y emprendimiento.</v>
      </c>
      <c r="P10" s="96" t="s">
        <v>952</v>
      </c>
      <c r="Q10" s="96">
        <v>6</v>
      </c>
      <c r="R10" s="96" t="s">
        <v>953</v>
      </c>
      <c r="S10" s="125">
        <v>3</v>
      </c>
      <c r="T10" s="97" t="s">
        <v>954</v>
      </c>
      <c r="U10" s="97" t="s">
        <v>958</v>
      </c>
      <c r="V10" s="96" t="s">
        <v>952</v>
      </c>
      <c r="W10" s="125">
        <v>350</v>
      </c>
      <c r="X10" s="103" t="s">
        <v>956</v>
      </c>
      <c r="Y10" s="122">
        <v>0.1</v>
      </c>
      <c r="Z10" s="127">
        <v>50</v>
      </c>
      <c r="AA10" s="127">
        <v>50</v>
      </c>
      <c r="AB10" s="130">
        <v>100</v>
      </c>
      <c r="AC10" s="129">
        <v>100</v>
      </c>
      <c r="AD10" s="130">
        <v>100</v>
      </c>
      <c r="AE10" s="131">
        <v>263</v>
      </c>
      <c r="AF10" s="130">
        <v>100</v>
      </c>
      <c r="AG10" s="130"/>
      <c r="AH10" s="54">
        <f t="shared" ref="AH10:AH72" si="0">+IF(X10="Acumulado",(AA10+AC10+AE10+AG10)/(Z10+AB10+AD10+AF10),
IF(X10="No acumulado",IF(AG10&lt;&gt;"",(AG10/IF(AF10=0,1,AF10)),IF(AE10&lt;&gt;"",(AE10/IF(AD10=0,1,AD10)),IF(AC10&lt;&gt;"",(AC10/IF(AB10=0,1,AB10)),IF(AA10&lt;&gt;"",(AA10/IF(Z10=0,1,Z10)))))), IF(X10="Mantenimiento",IF(AG10&lt;&gt;"",(AG10/IF(AG10=0,1,AG10)),IF(AE10&lt;&gt;"",(AE10/IF(AE10=0,1,AE10)),IF(AC10&lt;&gt;"",(AC10/IF(AC10=0,1,AC10)),IF(AA10&lt;&gt;"",(AA10/IF(AA10=0,1,AA10)))))))))</f>
        <v>1.18</v>
      </c>
      <c r="AI10" s="54">
        <f t="shared" ref="AI10:AI72" si="1">+IF(AH10&gt;1,1,AH10)</f>
        <v>1</v>
      </c>
      <c r="AJ10" s="135">
        <v>10000000</v>
      </c>
      <c r="AK10" s="109">
        <v>31408</v>
      </c>
      <c r="AL10" s="108" t="s">
        <v>957</v>
      </c>
      <c r="AM10" s="135">
        <v>1221045</v>
      </c>
      <c r="AN10" s="140"/>
    </row>
    <row r="11" spans="1:40" s="55" customFormat="1" ht="38.25" x14ac:dyDescent="0.25">
      <c r="A11" s="96">
        <v>1</v>
      </c>
      <c r="B11" s="97" t="s">
        <v>5</v>
      </c>
      <c r="C11" s="96">
        <v>1</v>
      </c>
      <c r="D11" s="96" t="s">
        <v>948</v>
      </c>
      <c r="E11" s="97" t="s">
        <v>132</v>
      </c>
      <c r="F11" s="96">
        <v>1</v>
      </c>
      <c r="G11" s="96" t="s">
        <v>949</v>
      </c>
      <c r="H11" s="102" t="s">
        <v>950</v>
      </c>
      <c r="I11" s="96">
        <v>5</v>
      </c>
      <c r="J11" s="96">
        <v>8</v>
      </c>
      <c r="K11" s="97" t="s">
        <v>951</v>
      </c>
      <c r="L11" s="53">
        <v>2020051290021</v>
      </c>
      <c r="M11" s="96">
        <v>1</v>
      </c>
      <c r="N11" s="96">
        <v>1111</v>
      </c>
      <c r="O11" s="97" t="str">
        <f>+VLOOKUP(N11,'Productos PD'!$B$2:$C$349,2,FALSE)</f>
        <v>Acciones de generación de ingresos para las mujeres, a través del acceso a instrumentos financieros y/o condiciones de empleabilidad y emprendimiento.</v>
      </c>
      <c r="P11" s="96" t="s">
        <v>952</v>
      </c>
      <c r="Q11" s="96">
        <v>7</v>
      </c>
      <c r="R11" s="96" t="s">
        <v>953</v>
      </c>
      <c r="S11" s="125">
        <v>4</v>
      </c>
      <c r="T11" s="97" t="s">
        <v>954</v>
      </c>
      <c r="U11" s="97" t="s">
        <v>959</v>
      </c>
      <c r="V11" s="96" t="s">
        <v>952</v>
      </c>
      <c r="W11" s="125">
        <v>300</v>
      </c>
      <c r="X11" s="103" t="s">
        <v>956</v>
      </c>
      <c r="Y11" s="122">
        <v>0.2</v>
      </c>
      <c r="Z11" s="127">
        <v>100</v>
      </c>
      <c r="AA11" s="127">
        <v>100</v>
      </c>
      <c r="AB11" s="130">
        <v>100</v>
      </c>
      <c r="AC11" s="129">
        <v>100</v>
      </c>
      <c r="AD11" s="130">
        <v>0</v>
      </c>
      <c r="AE11" s="131">
        <v>0</v>
      </c>
      <c r="AF11" s="130">
        <v>100</v>
      </c>
      <c r="AG11" s="130"/>
      <c r="AH11" s="54">
        <f t="shared" si="0"/>
        <v>0.66666666666666663</v>
      </c>
      <c r="AI11" s="54">
        <f t="shared" si="1"/>
        <v>0.66666666666666663</v>
      </c>
      <c r="AJ11" s="135">
        <v>15000000</v>
      </c>
      <c r="AK11" s="109">
        <v>31408</v>
      </c>
      <c r="AL11" s="108" t="s">
        <v>957</v>
      </c>
      <c r="AM11" s="135"/>
      <c r="AN11" s="140"/>
    </row>
    <row r="12" spans="1:40" s="55" customFormat="1" ht="38.25" x14ac:dyDescent="0.25">
      <c r="A12" s="96">
        <v>1</v>
      </c>
      <c r="B12" s="97" t="s">
        <v>5</v>
      </c>
      <c r="C12" s="96">
        <v>1</v>
      </c>
      <c r="D12" s="96" t="s">
        <v>948</v>
      </c>
      <c r="E12" s="97" t="s">
        <v>132</v>
      </c>
      <c r="F12" s="96">
        <v>1</v>
      </c>
      <c r="G12" s="96" t="s">
        <v>949</v>
      </c>
      <c r="H12" s="102" t="s">
        <v>950</v>
      </c>
      <c r="I12" s="96">
        <v>5</v>
      </c>
      <c r="J12" s="96">
        <v>8</v>
      </c>
      <c r="K12" s="97" t="s">
        <v>951</v>
      </c>
      <c r="L12" s="53">
        <v>2020051290021</v>
      </c>
      <c r="M12" s="96">
        <v>1</v>
      </c>
      <c r="N12" s="96">
        <v>1111</v>
      </c>
      <c r="O12" s="97" t="str">
        <f>+VLOOKUP(N12,'Productos PD'!$B$2:$C$349,2,FALSE)</f>
        <v>Acciones de generación de ingresos para las mujeres, a través del acceso a instrumentos financieros y/o condiciones de empleabilidad y emprendimiento.</v>
      </c>
      <c r="P12" s="96" t="s">
        <v>952</v>
      </c>
      <c r="Q12" s="96">
        <v>8</v>
      </c>
      <c r="R12" s="96" t="s">
        <v>953</v>
      </c>
      <c r="S12" s="125">
        <v>5</v>
      </c>
      <c r="T12" s="97" t="s">
        <v>954</v>
      </c>
      <c r="U12" s="97" t="s">
        <v>960</v>
      </c>
      <c r="V12" s="96" t="s">
        <v>952</v>
      </c>
      <c r="W12" s="125">
        <v>300</v>
      </c>
      <c r="X12" s="103" t="s">
        <v>956</v>
      </c>
      <c r="Y12" s="122">
        <v>0.3</v>
      </c>
      <c r="Z12" s="127">
        <v>100</v>
      </c>
      <c r="AA12" s="127">
        <v>100</v>
      </c>
      <c r="AB12" s="130">
        <v>100</v>
      </c>
      <c r="AC12" s="129">
        <v>50</v>
      </c>
      <c r="AD12" s="130">
        <v>0</v>
      </c>
      <c r="AE12" s="131">
        <v>0</v>
      </c>
      <c r="AF12" s="130">
        <v>100</v>
      </c>
      <c r="AG12" s="130"/>
      <c r="AH12" s="54">
        <f t="shared" si="0"/>
        <v>0.5</v>
      </c>
      <c r="AI12" s="54">
        <f t="shared" si="1"/>
        <v>0.5</v>
      </c>
      <c r="AJ12" s="135">
        <v>50000000</v>
      </c>
      <c r="AK12" s="109">
        <v>31408</v>
      </c>
      <c r="AL12" s="108" t="s">
        <v>957</v>
      </c>
      <c r="AM12" s="135"/>
      <c r="AN12" s="140"/>
    </row>
    <row r="13" spans="1:40" s="55" customFormat="1" ht="38.25" x14ac:dyDescent="0.25">
      <c r="A13" s="96">
        <v>1</v>
      </c>
      <c r="B13" s="97" t="s">
        <v>5</v>
      </c>
      <c r="C13" s="96">
        <v>1</v>
      </c>
      <c r="D13" s="96" t="s">
        <v>948</v>
      </c>
      <c r="E13" s="97" t="s">
        <v>132</v>
      </c>
      <c r="F13" s="96">
        <v>1</v>
      </c>
      <c r="G13" s="96" t="s">
        <v>949</v>
      </c>
      <c r="H13" s="102" t="s">
        <v>950</v>
      </c>
      <c r="I13" s="96">
        <v>5</v>
      </c>
      <c r="J13" s="96">
        <v>8</v>
      </c>
      <c r="K13" s="97" t="s">
        <v>951</v>
      </c>
      <c r="L13" s="53">
        <v>2020051290021</v>
      </c>
      <c r="M13" s="96">
        <v>2</v>
      </c>
      <c r="N13" s="96">
        <v>1112</v>
      </c>
      <c r="O13" s="97" t="str">
        <f>+VLOOKUP(N13,'Productos PD'!$B$2:$C$349,2,FALSE)</f>
        <v>Acciones relacionadas con programas de incubación de emprendimientos en líneas temáticas de interés estratégico como TICS, salud, educación e industrias naranjas.</v>
      </c>
      <c r="P13" s="96" t="s">
        <v>952</v>
      </c>
      <c r="Q13" s="96">
        <v>4</v>
      </c>
      <c r="R13" s="96" t="s">
        <v>953</v>
      </c>
      <c r="S13" s="125">
        <v>1</v>
      </c>
      <c r="T13" s="97" t="s">
        <v>954</v>
      </c>
      <c r="U13" s="97" t="s">
        <v>961</v>
      </c>
      <c r="V13" s="96" t="s">
        <v>952</v>
      </c>
      <c r="W13" s="125">
        <v>60</v>
      </c>
      <c r="X13" s="103" t="s">
        <v>962</v>
      </c>
      <c r="Y13" s="122">
        <v>1</v>
      </c>
      <c r="Z13" s="127">
        <v>60</v>
      </c>
      <c r="AA13" s="127">
        <v>60</v>
      </c>
      <c r="AB13" s="130">
        <v>60</v>
      </c>
      <c r="AC13" s="129">
        <v>60</v>
      </c>
      <c r="AD13" s="130">
        <v>60</v>
      </c>
      <c r="AE13" s="131">
        <v>17</v>
      </c>
      <c r="AF13" s="130">
        <v>60</v>
      </c>
      <c r="AG13" s="130"/>
      <c r="AH13" s="54">
        <f t="shared" si="0"/>
        <v>1</v>
      </c>
      <c r="AI13" s="54">
        <f t="shared" si="1"/>
        <v>1</v>
      </c>
      <c r="AJ13" s="135">
        <v>34272000</v>
      </c>
      <c r="AK13" s="109">
        <v>31408</v>
      </c>
      <c r="AL13" s="108" t="s">
        <v>957</v>
      </c>
      <c r="AM13" s="135">
        <v>3762444</v>
      </c>
      <c r="AN13" s="140" t="s">
        <v>1056</v>
      </c>
    </row>
    <row r="14" spans="1:40" s="55" customFormat="1" ht="38.25" x14ac:dyDescent="0.25">
      <c r="A14" s="96">
        <v>1</v>
      </c>
      <c r="B14" s="97" t="s">
        <v>5</v>
      </c>
      <c r="C14" s="96">
        <v>1</v>
      </c>
      <c r="D14" s="96" t="s">
        <v>963</v>
      </c>
      <c r="E14" s="97" t="s">
        <v>132</v>
      </c>
      <c r="F14" s="96">
        <v>1</v>
      </c>
      <c r="G14" s="96" t="s">
        <v>964</v>
      </c>
      <c r="H14" s="102" t="s">
        <v>950</v>
      </c>
      <c r="I14" s="96">
        <v>5</v>
      </c>
      <c r="J14" s="96">
        <v>8</v>
      </c>
      <c r="K14" s="97" t="s">
        <v>951</v>
      </c>
      <c r="L14" s="53">
        <v>2020051290021</v>
      </c>
      <c r="M14" s="96">
        <v>2</v>
      </c>
      <c r="N14" s="96">
        <v>1112</v>
      </c>
      <c r="O14" s="97" t="str">
        <f>+VLOOKUP(N14,'Productos PD'!$B$2:$C$349,2,FALSE)</f>
        <v>Acciones relacionadas con programas de incubación de emprendimientos en líneas temáticas de interés estratégico como TICS, salud, educación e industrias naranjas.</v>
      </c>
      <c r="P14" s="96" t="s">
        <v>952</v>
      </c>
      <c r="Q14" s="96">
        <v>4</v>
      </c>
      <c r="R14" s="96" t="s">
        <v>953</v>
      </c>
      <c r="S14" s="125">
        <v>1</v>
      </c>
      <c r="T14" s="97" t="s">
        <v>954</v>
      </c>
      <c r="U14" s="97" t="s">
        <v>961</v>
      </c>
      <c r="V14" s="96" t="s">
        <v>952</v>
      </c>
      <c r="W14" s="125">
        <v>60</v>
      </c>
      <c r="X14" s="103" t="s">
        <v>962</v>
      </c>
      <c r="Y14" s="122">
        <v>1</v>
      </c>
      <c r="Z14" s="127">
        <v>60</v>
      </c>
      <c r="AA14" s="127">
        <v>60</v>
      </c>
      <c r="AB14" s="130">
        <v>60</v>
      </c>
      <c r="AC14" s="129">
        <v>60</v>
      </c>
      <c r="AD14" s="130">
        <v>60</v>
      </c>
      <c r="AE14" s="131">
        <v>17</v>
      </c>
      <c r="AF14" s="130">
        <v>60</v>
      </c>
      <c r="AG14" s="130"/>
      <c r="AH14" s="54">
        <f t="shared" si="0"/>
        <v>1</v>
      </c>
      <c r="AI14" s="54">
        <f t="shared" si="1"/>
        <v>1</v>
      </c>
      <c r="AJ14" s="136">
        <v>5728000</v>
      </c>
      <c r="AK14" s="109"/>
      <c r="AL14" s="108" t="s">
        <v>965</v>
      </c>
      <c r="AM14" s="135">
        <v>3000000</v>
      </c>
      <c r="AN14" s="140" t="s">
        <v>1056</v>
      </c>
    </row>
    <row r="15" spans="1:40" s="55" customFormat="1" ht="51" x14ac:dyDescent="0.25">
      <c r="A15" s="96">
        <v>1</v>
      </c>
      <c r="B15" s="97" t="s">
        <v>5</v>
      </c>
      <c r="C15" s="96">
        <v>1</v>
      </c>
      <c r="D15" s="96" t="s">
        <v>948</v>
      </c>
      <c r="E15" s="97" t="s">
        <v>132</v>
      </c>
      <c r="F15" s="96">
        <v>1</v>
      </c>
      <c r="G15" s="96" t="s">
        <v>949</v>
      </c>
      <c r="H15" s="102" t="s">
        <v>950</v>
      </c>
      <c r="I15" s="96">
        <v>5</v>
      </c>
      <c r="J15" s="96">
        <v>8</v>
      </c>
      <c r="K15" s="97" t="s">
        <v>951</v>
      </c>
      <c r="L15" s="98">
        <v>2020051290021</v>
      </c>
      <c r="M15" s="96">
        <v>3</v>
      </c>
      <c r="N15" s="96">
        <v>1113</v>
      </c>
      <c r="O15" s="97" t="str">
        <f>+VLOOKUP(N15,'Productos PD'!$B$2:$C$349,2,FALSE)</f>
        <v>Acciones formativas en materia de productividad y emprendimiento como estrategia de generación de ingresos e independencia laboral mediante alianzas estratégicas con entidades del orden nacional y/o recursos de Cooperación Internacional.</v>
      </c>
      <c r="P15" s="96" t="s">
        <v>952</v>
      </c>
      <c r="Q15" s="96">
        <v>4</v>
      </c>
      <c r="R15" s="96" t="s">
        <v>953</v>
      </c>
      <c r="S15" s="125">
        <v>1</v>
      </c>
      <c r="T15" s="97" t="s">
        <v>954</v>
      </c>
      <c r="U15" s="97" t="s">
        <v>966</v>
      </c>
      <c r="V15" s="96" t="s">
        <v>952</v>
      </c>
      <c r="W15" s="125">
        <v>60</v>
      </c>
      <c r="X15" s="103" t="s">
        <v>962</v>
      </c>
      <c r="Y15" s="122">
        <v>0.35</v>
      </c>
      <c r="Z15" s="127">
        <v>60</v>
      </c>
      <c r="AA15" s="126">
        <v>0</v>
      </c>
      <c r="AB15" s="130">
        <v>60</v>
      </c>
      <c r="AC15" s="129">
        <v>18</v>
      </c>
      <c r="AD15" s="130">
        <v>60</v>
      </c>
      <c r="AE15" s="131">
        <v>60</v>
      </c>
      <c r="AF15" s="130">
        <v>60</v>
      </c>
      <c r="AG15" s="130"/>
      <c r="AH15" s="54">
        <f t="shared" si="0"/>
        <v>1</v>
      </c>
      <c r="AI15" s="54">
        <f t="shared" si="1"/>
        <v>1</v>
      </c>
      <c r="AJ15" s="135">
        <v>10000000</v>
      </c>
      <c r="AK15" s="109">
        <v>31408</v>
      </c>
      <c r="AL15" s="108" t="s">
        <v>957</v>
      </c>
      <c r="AM15" s="135"/>
      <c r="AN15" s="140" t="s">
        <v>1049</v>
      </c>
    </row>
    <row r="16" spans="1:40" s="55" customFormat="1" ht="51" x14ac:dyDescent="0.25">
      <c r="A16" s="96">
        <v>1</v>
      </c>
      <c r="B16" s="97" t="s">
        <v>5</v>
      </c>
      <c r="C16" s="96">
        <v>1</v>
      </c>
      <c r="D16" s="96" t="s">
        <v>948</v>
      </c>
      <c r="E16" s="97" t="s">
        <v>132</v>
      </c>
      <c r="F16" s="96">
        <v>1</v>
      </c>
      <c r="G16" s="96" t="s">
        <v>949</v>
      </c>
      <c r="H16" s="102" t="s">
        <v>950</v>
      </c>
      <c r="I16" s="96">
        <v>5</v>
      </c>
      <c r="J16" s="96">
        <v>8</v>
      </c>
      <c r="K16" s="97" t="s">
        <v>951</v>
      </c>
      <c r="L16" s="98">
        <v>2020051290021</v>
      </c>
      <c r="M16" s="96">
        <v>3</v>
      </c>
      <c r="N16" s="96">
        <v>1113</v>
      </c>
      <c r="O16" s="97" t="str">
        <f>+VLOOKUP(N16,'Productos PD'!$B$2:$C$349,2,FALSE)</f>
        <v>Acciones formativas en materia de productividad y emprendimiento como estrategia de generación de ingresos e independencia laboral mediante alianzas estratégicas con entidades del orden nacional y/o recursos de Cooperación Internacional.</v>
      </c>
      <c r="P16" s="96" t="s">
        <v>952</v>
      </c>
      <c r="Q16" s="96">
        <v>4</v>
      </c>
      <c r="R16" s="96" t="s">
        <v>953</v>
      </c>
      <c r="S16" s="125">
        <v>1</v>
      </c>
      <c r="T16" s="97" t="s">
        <v>954</v>
      </c>
      <c r="U16" s="97" t="s">
        <v>966</v>
      </c>
      <c r="V16" s="96" t="s">
        <v>952</v>
      </c>
      <c r="W16" s="125">
        <v>60</v>
      </c>
      <c r="X16" s="103" t="s">
        <v>962</v>
      </c>
      <c r="Y16" s="122">
        <v>0.35</v>
      </c>
      <c r="Z16" s="127">
        <v>60</v>
      </c>
      <c r="AA16" s="126">
        <v>0</v>
      </c>
      <c r="AB16" s="130">
        <v>60</v>
      </c>
      <c r="AC16" s="129">
        <v>18</v>
      </c>
      <c r="AD16" s="130">
        <v>60</v>
      </c>
      <c r="AE16" s="131">
        <v>60</v>
      </c>
      <c r="AF16" s="130">
        <v>60</v>
      </c>
      <c r="AG16" s="130"/>
      <c r="AH16" s="54">
        <f t="shared" si="0"/>
        <v>1</v>
      </c>
      <c r="AI16" s="54">
        <f t="shared" si="1"/>
        <v>1</v>
      </c>
      <c r="AJ16" s="135">
        <v>1431833</v>
      </c>
      <c r="AK16" s="109"/>
      <c r="AL16" s="108" t="s">
        <v>965</v>
      </c>
      <c r="AM16" s="135">
        <v>1000000</v>
      </c>
      <c r="AN16" s="140" t="s">
        <v>1063</v>
      </c>
    </row>
    <row r="17" spans="1:40" s="55" customFormat="1" ht="51" x14ac:dyDescent="0.25">
      <c r="A17" s="96">
        <v>1</v>
      </c>
      <c r="B17" s="97" t="s">
        <v>5</v>
      </c>
      <c r="C17" s="96">
        <v>1</v>
      </c>
      <c r="D17" s="96">
        <v>11</v>
      </c>
      <c r="E17" s="97" t="s">
        <v>132</v>
      </c>
      <c r="F17" s="96">
        <v>1</v>
      </c>
      <c r="G17" s="96">
        <v>11</v>
      </c>
      <c r="H17" s="102" t="s">
        <v>950</v>
      </c>
      <c r="I17" s="96">
        <v>5</v>
      </c>
      <c r="J17" s="96">
        <v>8</v>
      </c>
      <c r="K17" s="97" t="s">
        <v>951</v>
      </c>
      <c r="L17" s="98">
        <v>2020051290021</v>
      </c>
      <c r="M17" s="96">
        <v>3</v>
      </c>
      <c r="N17" s="96">
        <v>1113</v>
      </c>
      <c r="O17" s="97" t="str">
        <f>+VLOOKUP(N17,'Productos PD'!$B$2:$C$349,2,FALSE)</f>
        <v>Acciones formativas en materia de productividad y emprendimiento como estrategia de generación de ingresos e independencia laboral mediante alianzas estratégicas con entidades del orden nacional y/o recursos de Cooperación Internacional.</v>
      </c>
      <c r="P17" s="96" t="s">
        <v>952</v>
      </c>
      <c r="Q17" s="96">
        <v>4</v>
      </c>
      <c r="R17" s="96" t="s">
        <v>953</v>
      </c>
      <c r="S17" s="125">
        <v>1</v>
      </c>
      <c r="T17" s="97" t="s">
        <v>954</v>
      </c>
      <c r="U17" s="97" t="s">
        <v>967</v>
      </c>
      <c r="V17" s="109" t="s">
        <v>952</v>
      </c>
      <c r="W17" s="126">
        <v>81</v>
      </c>
      <c r="X17" s="113" t="s">
        <v>956</v>
      </c>
      <c r="Y17" s="111">
        <v>0.35</v>
      </c>
      <c r="Z17" s="127">
        <v>0</v>
      </c>
      <c r="AA17" s="126">
        <v>0</v>
      </c>
      <c r="AB17" s="130">
        <v>27</v>
      </c>
      <c r="AC17" s="129">
        <v>0</v>
      </c>
      <c r="AD17" s="130">
        <v>27</v>
      </c>
      <c r="AE17" s="131">
        <v>27</v>
      </c>
      <c r="AF17" s="130">
        <v>27</v>
      </c>
      <c r="AG17" s="130"/>
      <c r="AH17" s="54">
        <f t="shared" si="0"/>
        <v>0.33333333333333331</v>
      </c>
      <c r="AI17" s="54">
        <f t="shared" si="1"/>
        <v>0.33333333333333331</v>
      </c>
      <c r="AJ17" s="135">
        <v>5000000</v>
      </c>
      <c r="AK17" s="109">
        <v>31408</v>
      </c>
      <c r="AL17" s="108" t="s">
        <v>957</v>
      </c>
      <c r="AM17" s="135">
        <v>1442090</v>
      </c>
      <c r="AN17" s="140" t="s">
        <v>1061</v>
      </c>
    </row>
    <row r="18" spans="1:40" s="55" customFormat="1" ht="51" x14ac:dyDescent="0.25">
      <c r="A18" s="96">
        <v>1</v>
      </c>
      <c r="B18" s="97" t="s">
        <v>5</v>
      </c>
      <c r="C18" s="96">
        <v>1</v>
      </c>
      <c r="D18" s="96">
        <v>11</v>
      </c>
      <c r="E18" s="97" t="s">
        <v>132</v>
      </c>
      <c r="F18" s="96">
        <v>1</v>
      </c>
      <c r="G18" s="96">
        <v>11</v>
      </c>
      <c r="H18" s="102" t="s">
        <v>950</v>
      </c>
      <c r="I18" s="96">
        <v>5</v>
      </c>
      <c r="J18" s="96">
        <v>8</v>
      </c>
      <c r="K18" s="97" t="s">
        <v>951</v>
      </c>
      <c r="L18" s="98">
        <v>2020051290021</v>
      </c>
      <c r="M18" s="96">
        <v>3</v>
      </c>
      <c r="N18" s="96">
        <v>1113</v>
      </c>
      <c r="O18" s="97" t="str">
        <f>+VLOOKUP(N18,'Productos PD'!$B$2:$C$349,2,FALSE)</f>
        <v>Acciones formativas en materia de productividad y emprendimiento como estrategia de generación de ingresos e independencia laboral mediante alianzas estratégicas con entidades del orden nacional y/o recursos de Cooperación Internacional.</v>
      </c>
      <c r="P18" s="96" t="s">
        <v>952</v>
      </c>
      <c r="Q18" s="96">
        <v>4</v>
      </c>
      <c r="R18" s="96" t="s">
        <v>953</v>
      </c>
      <c r="S18" s="125">
        <v>1</v>
      </c>
      <c r="T18" s="97" t="s">
        <v>954</v>
      </c>
      <c r="U18" s="97" t="s">
        <v>967</v>
      </c>
      <c r="V18" s="96" t="s">
        <v>952</v>
      </c>
      <c r="W18" s="125">
        <v>81</v>
      </c>
      <c r="X18" s="103" t="s">
        <v>956</v>
      </c>
      <c r="Y18" s="122">
        <v>0.35</v>
      </c>
      <c r="Z18" s="127">
        <v>0</v>
      </c>
      <c r="AA18" s="126">
        <v>0</v>
      </c>
      <c r="AB18" s="130">
        <v>27</v>
      </c>
      <c r="AC18" s="129">
        <v>0</v>
      </c>
      <c r="AD18" s="130">
        <v>27</v>
      </c>
      <c r="AE18" s="131">
        <v>27</v>
      </c>
      <c r="AF18" s="130">
        <v>27</v>
      </c>
      <c r="AG18" s="130"/>
      <c r="AH18" s="54">
        <f t="shared" si="0"/>
        <v>0.33333333333333331</v>
      </c>
      <c r="AI18" s="54">
        <f t="shared" si="1"/>
        <v>0.33333333333333331</v>
      </c>
      <c r="AJ18" s="135">
        <v>1431833</v>
      </c>
      <c r="AK18" s="109"/>
      <c r="AL18" s="108" t="s">
        <v>965</v>
      </c>
      <c r="AM18" s="135">
        <v>0</v>
      </c>
      <c r="AN18" s="140" t="s">
        <v>1063</v>
      </c>
    </row>
    <row r="19" spans="1:40" s="55" customFormat="1" ht="51" x14ac:dyDescent="0.25">
      <c r="A19" s="96">
        <v>1</v>
      </c>
      <c r="B19" s="97" t="s">
        <v>5</v>
      </c>
      <c r="C19" s="96">
        <v>1</v>
      </c>
      <c r="D19" s="96" t="s">
        <v>948</v>
      </c>
      <c r="E19" s="97" t="s">
        <v>132</v>
      </c>
      <c r="F19" s="96">
        <v>1</v>
      </c>
      <c r="G19" s="96" t="s">
        <v>949</v>
      </c>
      <c r="H19" s="102" t="s">
        <v>950</v>
      </c>
      <c r="I19" s="96">
        <v>5</v>
      </c>
      <c r="J19" s="96">
        <v>8</v>
      </c>
      <c r="K19" s="97" t="s">
        <v>951</v>
      </c>
      <c r="L19" s="98">
        <v>2020051290021</v>
      </c>
      <c r="M19" s="96">
        <v>3</v>
      </c>
      <c r="N19" s="96">
        <v>1113</v>
      </c>
      <c r="O19" s="97" t="str">
        <f>+VLOOKUP(N19,'Productos PD'!$B$2:$C$349,2,FALSE)</f>
        <v>Acciones formativas en materia de productividad y emprendimiento como estrategia de generación de ingresos e independencia laboral mediante alianzas estratégicas con entidades del orden nacional y/o recursos de Cooperación Internacional.</v>
      </c>
      <c r="P19" s="96" t="s">
        <v>952</v>
      </c>
      <c r="Q19" s="96">
        <v>4</v>
      </c>
      <c r="R19" s="96" t="s">
        <v>953</v>
      </c>
      <c r="S19" s="125">
        <v>1</v>
      </c>
      <c r="T19" s="97" t="s">
        <v>954</v>
      </c>
      <c r="U19" s="97" t="s">
        <v>968</v>
      </c>
      <c r="V19" s="96" t="s">
        <v>952</v>
      </c>
      <c r="W19" s="125">
        <v>20</v>
      </c>
      <c r="X19" s="103" t="s">
        <v>956</v>
      </c>
      <c r="Y19" s="122">
        <v>0.3</v>
      </c>
      <c r="Z19" s="127">
        <v>0</v>
      </c>
      <c r="AA19" s="126">
        <v>0</v>
      </c>
      <c r="AB19" s="130">
        <v>0</v>
      </c>
      <c r="AC19" s="129">
        <v>0</v>
      </c>
      <c r="AD19" s="130">
        <v>0</v>
      </c>
      <c r="AE19" s="131">
        <v>0</v>
      </c>
      <c r="AF19" s="130">
        <v>20</v>
      </c>
      <c r="AG19" s="130"/>
      <c r="AH19" s="54">
        <f t="shared" si="0"/>
        <v>0</v>
      </c>
      <c r="AI19" s="54">
        <f t="shared" si="1"/>
        <v>0</v>
      </c>
      <c r="AJ19" s="135">
        <v>10000000</v>
      </c>
      <c r="AK19" s="109">
        <v>31408</v>
      </c>
      <c r="AL19" s="108" t="s">
        <v>957</v>
      </c>
      <c r="AM19" s="135">
        <v>0</v>
      </c>
      <c r="AN19" s="140"/>
    </row>
    <row r="20" spans="1:40" s="55" customFormat="1" ht="51" x14ac:dyDescent="0.25">
      <c r="A20" s="96">
        <v>1</v>
      </c>
      <c r="B20" s="97" t="s">
        <v>5</v>
      </c>
      <c r="C20" s="96">
        <v>1</v>
      </c>
      <c r="D20" s="96" t="s">
        <v>948</v>
      </c>
      <c r="E20" s="97" t="s">
        <v>132</v>
      </c>
      <c r="F20" s="96">
        <v>1</v>
      </c>
      <c r="G20" s="96" t="s">
        <v>949</v>
      </c>
      <c r="H20" s="102" t="s">
        <v>950</v>
      </c>
      <c r="I20" s="96">
        <v>5</v>
      </c>
      <c r="J20" s="96">
        <v>8</v>
      </c>
      <c r="K20" s="97" t="s">
        <v>951</v>
      </c>
      <c r="L20" s="98">
        <v>2020051290021</v>
      </c>
      <c r="M20" s="96">
        <v>3</v>
      </c>
      <c r="N20" s="96">
        <v>1113</v>
      </c>
      <c r="O20" s="97" t="str">
        <f>+VLOOKUP(N20,'Productos PD'!$B$2:$C$349,2,FALSE)</f>
        <v>Acciones formativas en materia de productividad y emprendimiento como estrategia de generación de ingresos e independencia laboral mediante alianzas estratégicas con entidades del orden nacional y/o recursos de Cooperación Internacional.</v>
      </c>
      <c r="P20" s="96" t="s">
        <v>952</v>
      </c>
      <c r="Q20" s="96">
        <v>4</v>
      </c>
      <c r="R20" s="96" t="s">
        <v>953</v>
      </c>
      <c r="S20" s="125">
        <v>1</v>
      </c>
      <c r="T20" s="97" t="s">
        <v>954</v>
      </c>
      <c r="U20" s="97" t="s">
        <v>968</v>
      </c>
      <c r="V20" s="96" t="s">
        <v>952</v>
      </c>
      <c r="W20" s="125">
        <v>20</v>
      </c>
      <c r="X20" s="103" t="s">
        <v>956</v>
      </c>
      <c r="Y20" s="122">
        <v>0.25</v>
      </c>
      <c r="Z20" s="127">
        <v>0</v>
      </c>
      <c r="AA20" s="126">
        <v>0</v>
      </c>
      <c r="AB20" s="130">
        <v>0</v>
      </c>
      <c r="AC20" s="129">
        <v>0</v>
      </c>
      <c r="AD20" s="130">
        <v>0</v>
      </c>
      <c r="AE20" s="131">
        <v>0</v>
      </c>
      <c r="AF20" s="130">
        <v>20</v>
      </c>
      <c r="AG20" s="130"/>
      <c r="AH20" s="54">
        <f t="shared" si="0"/>
        <v>0</v>
      </c>
      <c r="AI20" s="54">
        <f t="shared" si="1"/>
        <v>0</v>
      </c>
      <c r="AJ20" s="136">
        <v>1431833</v>
      </c>
      <c r="AK20" s="109"/>
      <c r="AL20" s="108" t="s">
        <v>965</v>
      </c>
      <c r="AM20" s="135">
        <v>0</v>
      </c>
      <c r="AN20" s="140"/>
    </row>
    <row r="21" spans="1:40" s="55" customFormat="1" ht="38.25" x14ac:dyDescent="0.25">
      <c r="A21" s="96">
        <v>1</v>
      </c>
      <c r="B21" s="97" t="s">
        <v>5</v>
      </c>
      <c r="C21" s="96">
        <v>1</v>
      </c>
      <c r="D21" s="96" t="s">
        <v>948</v>
      </c>
      <c r="E21" s="97" t="s">
        <v>132</v>
      </c>
      <c r="F21" s="96">
        <v>1</v>
      </c>
      <c r="G21" s="96" t="s">
        <v>949</v>
      </c>
      <c r="H21" s="102" t="s">
        <v>950</v>
      </c>
      <c r="I21" s="96">
        <v>5</v>
      </c>
      <c r="J21" s="96">
        <v>8</v>
      </c>
      <c r="K21" s="97" t="s">
        <v>951</v>
      </c>
      <c r="L21" s="98">
        <v>2020051290021</v>
      </c>
      <c r="M21" s="96">
        <v>4</v>
      </c>
      <c r="N21" s="96">
        <v>1114</v>
      </c>
      <c r="O21" s="97" t="str">
        <f>+VLOOKUP(N21,'Productos PD'!$B$2:$C$349,2,FALSE)</f>
        <v>Acciones de fortalecimiento técnico, académico, administrativo, jurídico y tecnológico a grupos, corporaciones y Organizaciones de mujeres del Municipio de Caldas.</v>
      </c>
      <c r="P21" s="96" t="s">
        <v>952</v>
      </c>
      <c r="Q21" s="96">
        <v>4</v>
      </c>
      <c r="R21" s="96" t="s">
        <v>953</v>
      </c>
      <c r="S21" s="125">
        <v>1</v>
      </c>
      <c r="T21" s="97" t="s">
        <v>954</v>
      </c>
      <c r="U21" s="97" t="s">
        <v>969</v>
      </c>
      <c r="V21" s="96" t="s">
        <v>952</v>
      </c>
      <c r="W21" s="125">
        <v>1</v>
      </c>
      <c r="X21" s="103" t="s">
        <v>962</v>
      </c>
      <c r="Y21" s="122">
        <v>0.4</v>
      </c>
      <c r="Z21" s="127">
        <v>1</v>
      </c>
      <c r="AA21" s="126">
        <v>1</v>
      </c>
      <c r="AB21" s="130">
        <v>1</v>
      </c>
      <c r="AC21" s="129">
        <v>1</v>
      </c>
      <c r="AD21" s="130">
        <v>1</v>
      </c>
      <c r="AE21" s="131">
        <v>1</v>
      </c>
      <c r="AF21" s="130">
        <v>1</v>
      </c>
      <c r="AG21" s="130"/>
      <c r="AH21" s="54">
        <f t="shared" si="0"/>
        <v>1</v>
      </c>
      <c r="AI21" s="54">
        <f t="shared" si="1"/>
        <v>1</v>
      </c>
      <c r="AJ21" s="135">
        <v>1000000</v>
      </c>
      <c r="AK21" s="109">
        <v>31408</v>
      </c>
      <c r="AL21" s="108" t="s">
        <v>957</v>
      </c>
      <c r="AM21" s="135">
        <v>600000</v>
      </c>
      <c r="AN21" s="140"/>
    </row>
    <row r="22" spans="1:40" s="55" customFormat="1" ht="38.25" x14ac:dyDescent="0.25">
      <c r="A22" s="96">
        <v>1</v>
      </c>
      <c r="B22" s="97" t="s">
        <v>5</v>
      </c>
      <c r="C22" s="96">
        <v>1</v>
      </c>
      <c r="D22" s="96" t="s">
        <v>948</v>
      </c>
      <c r="E22" s="97" t="s">
        <v>132</v>
      </c>
      <c r="F22" s="96">
        <v>1</v>
      </c>
      <c r="G22" s="96" t="s">
        <v>949</v>
      </c>
      <c r="H22" s="102" t="s">
        <v>950</v>
      </c>
      <c r="I22" s="96">
        <v>5</v>
      </c>
      <c r="J22" s="96">
        <v>8</v>
      </c>
      <c r="K22" s="97" t="s">
        <v>951</v>
      </c>
      <c r="L22" s="98">
        <v>2020051290021</v>
      </c>
      <c r="M22" s="96">
        <v>4</v>
      </c>
      <c r="N22" s="96">
        <v>1114</v>
      </c>
      <c r="O22" s="97" t="str">
        <f>+VLOOKUP(N22,'Productos PD'!$B$2:$C$349,2,FALSE)</f>
        <v>Acciones de fortalecimiento técnico, académico, administrativo, jurídico y tecnológico a grupos, corporaciones y Organizaciones de mujeres del Municipio de Caldas.</v>
      </c>
      <c r="P22" s="96" t="s">
        <v>952</v>
      </c>
      <c r="Q22" s="96">
        <v>4</v>
      </c>
      <c r="R22" s="96" t="s">
        <v>953</v>
      </c>
      <c r="S22" s="125">
        <v>1</v>
      </c>
      <c r="T22" s="97" t="s">
        <v>954</v>
      </c>
      <c r="U22" s="97" t="s">
        <v>970</v>
      </c>
      <c r="V22" s="96" t="s">
        <v>952</v>
      </c>
      <c r="W22" s="125">
        <v>2</v>
      </c>
      <c r="X22" s="103" t="s">
        <v>962</v>
      </c>
      <c r="Y22" s="122">
        <v>0.4</v>
      </c>
      <c r="Z22" s="127">
        <v>0</v>
      </c>
      <c r="AA22" s="127">
        <v>0</v>
      </c>
      <c r="AB22" s="130">
        <v>2</v>
      </c>
      <c r="AC22" s="129">
        <v>2</v>
      </c>
      <c r="AD22" s="130">
        <v>2</v>
      </c>
      <c r="AE22" s="131">
        <v>2</v>
      </c>
      <c r="AF22" s="130">
        <v>2</v>
      </c>
      <c r="AG22" s="130"/>
      <c r="AH22" s="54">
        <f t="shared" si="0"/>
        <v>1</v>
      </c>
      <c r="AI22" s="54">
        <f t="shared" si="1"/>
        <v>1</v>
      </c>
      <c r="AJ22" s="135">
        <v>1000000</v>
      </c>
      <c r="AK22" s="109">
        <v>31408</v>
      </c>
      <c r="AL22" s="108" t="s">
        <v>957</v>
      </c>
      <c r="AM22" s="135">
        <v>600000</v>
      </c>
      <c r="AN22" s="140"/>
    </row>
    <row r="23" spans="1:40" s="55" customFormat="1" ht="38.25" x14ac:dyDescent="0.25">
      <c r="A23" s="96">
        <v>1</v>
      </c>
      <c r="B23" s="97" t="s">
        <v>5</v>
      </c>
      <c r="C23" s="96">
        <v>1</v>
      </c>
      <c r="D23" s="96" t="s">
        <v>948</v>
      </c>
      <c r="E23" s="97" t="s">
        <v>132</v>
      </c>
      <c r="F23" s="96">
        <v>1</v>
      </c>
      <c r="G23" s="96" t="s">
        <v>949</v>
      </c>
      <c r="H23" s="102" t="s">
        <v>950</v>
      </c>
      <c r="I23" s="96">
        <v>5</v>
      </c>
      <c r="J23" s="96">
        <v>8</v>
      </c>
      <c r="K23" s="97" t="s">
        <v>951</v>
      </c>
      <c r="L23" s="98">
        <v>2020051290021</v>
      </c>
      <c r="M23" s="96">
        <v>4</v>
      </c>
      <c r="N23" s="96">
        <v>1114</v>
      </c>
      <c r="O23" s="97" t="str">
        <f>+VLOOKUP(N23,'Productos PD'!$B$2:$C$349,2,FALSE)</f>
        <v>Acciones de fortalecimiento técnico, académico, administrativo, jurídico y tecnológico a grupos, corporaciones y Organizaciones de mujeres del Municipio de Caldas.</v>
      </c>
      <c r="P23" s="96" t="s">
        <v>952</v>
      </c>
      <c r="Q23" s="96">
        <v>4</v>
      </c>
      <c r="R23" s="96" t="s">
        <v>953</v>
      </c>
      <c r="S23" s="125">
        <v>1</v>
      </c>
      <c r="T23" s="97" t="s">
        <v>954</v>
      </c>
      <c r="U23" s="97" t="s">
        <v>971</v>
      </c>
      <c r="V23" s="96" t="s">
        <v>952</v>
      </c>
      <c r="W23" s="125">
        <v>1</v>
      </c>
      <c r="X23" s="103" t="s">
        <v>956</v>
      </c>
      <c r="Y23" s="122">
        <v>0.2</v>
      </c>
      <c r="Z23" s="127">
        <v>0</v>
      </c>
      <c r="AA23" s="126">
        <v>0</v>
      </c>
      <c r="AB23" s="130">
        <v>0</v>
      </c>
      <c r="AC23" s="129">
        <v>0</v>
      </c>
      <c r="AD23" s="130">
        <v>1</v>
      </c>
      <c r="AE23" s="131">
        <v>0</v>
      </c>
      <c r="AF23" s="130">
        <v>0</v>
      </c>
      <c r="AG23" s="130"/>
      <c r="AH23" s="54">
        <f t="shared" si="0"/>
        <v>0</v>
      </c>
      <c r="AI23" s="54">
        <f t="shared" si="1"/>
        <v>0</v>
      </c>
      <c r="AJ23" s="135">
        <v>3000000</v>
      </c>
      <c r="AK23" s="109">
        <v>31408</v>
      </c>
      <c r="AL23" s="108" t="s">
        <v>957</v>
      </c>
      <c r="AM23" s="135">
        <v>0</v>
      </c>
      <c r="AN23" s="140" t="s">
        <v>1054</v>
      </c>
    </row>
    <row r="24" spans="1:40" s="55" customFormat="1" ht="38.25" x14ac:dyDescent="0.25">
      <c r="A24" s="96">
        <v>1</v>
      </c>
      <c r="B24" s="97" t="s">
        <v>5</v>
      </c>
      <c r="C24" s="96">
        <v>1</v>
      </c>
      <c r="D24" s="96" t="s">
        <v>948</v>
      </c>
      <c r="E24" s="97" t="s">
        <v>132</v>
      </c>
      <c r="F24" s="96">
        <v>2</v>
      </c>
      <c r="G24" s="96" t="s">
        <v>964</v>
      </c>
      <c r="H24" s="102" t="s">
        <v>972</v>
      </c>
      <c r="I24" s="96">
        <v>5</v>
      </c>
      <c r="J24" s="96">
        <v>10</v>
      </c>
      <c r="K24" s="97" t="s">
        <v>973</v>
      </c>
      <c r="L24" s="98">
        <v>2020051290019</v>
      </c>
      <c r="M24" s="96">
        <v>2</v>
      </c>
      <c r="N24" s="96">
        <v>1122</v>
      </c>
      <c r="O24" s="97" t="str">
        <f>+VLOOKUP(N24,'Productos PD'!$B$2:$C$349,2,FALSE)</f>
        <v>Implementación de acciones para la formación de mujeres en la participación ciudadana, política, comunitaria y consolidación de paz.</v>
      </c>
      <c r="P24" s="96" t="s">
        <v>952</v>
      </c>
      <c r="Q24" s="96">
        <v>4</v>
      </c>
      <c r="R24" s="96" t="s">
        <v>953</v>
      </c>
      <c r="S24" s="125">
        <v>1</v>
      </c>
      <c r="T24" s="97" t="s">
        <v>954</v>
      </c>
      <c r="U24" s="104" t="s">
        <v>974</v>
      </c>
      <c r="V24" s="96" t="s">
        <v>952</v>
      </c>
      <c r="W24" s="125">
        <v>2000</v>
      </c>
      <c r="X24" s="103" t="s">
        <v>956</v>
      </c>
      <c r="Y24" s="122">
        <v>0.15</v>
      </c>
      <c r="Z24" s="127">
        <v>300</v>
      </c>
      <c r="AA24" s="128">
        <v>300</v>
      </c>
      <c r="AB24" s="130">
        <v>600</v>
      </c>
      <c r="AC24" s="129">
        <v>600</v>
      </c>
      <c r="AD24" s="130">
        <v>600</v>
      </c>
      <c r="AE24" s="131">
        <v>600</v>
      </c>
      <c r="AF24" s="130">
        <v>500</v>
      </c>
      <c r="AG24" s="130"/>
      <c r="AH24" s="54">
        <f t="shared" si="0"/>
        <v>0.75</v>
      </c>
      <c r="AI24" s="54">
        <f t="shared" si="1"/>
        <v>0.75</v>
      </c>
      <c r="AJ24" s="135">
        <v>5000000</v>
      </c>
      <c r="AK24" s="109">
        <v>31411</v>
      </c>
      <c r="AL24" s="108" t="s">
        <v>957</v>
      </c>
      <c r="AM24" s="135">
        <v>1425521</v>
      </c>
      <c r="AN24" s="140"/>
    </row>
    <row r="25" spans="1:40" s="55" customFormat="1" ht="38.25" x14ac:dyDescent="0.25">
      <c r="A25" s="96">
        <v>1</v>
      </c>
      <c r="B25" s="97" t="s">
        <v>5</v>
      </c>
      <c r="C25" s="96">
        <v>1</v>
      </c>
      <c r="D25" s="96" t="s">
        <v>948</v>
      </c>
      <c r="E25" s="97" t="s">
        <v>132</v>
      </c>
      <c r="F25" s="96">
        <v>2</v>
      </c>
      <c r="G25" s="96" t="s">
        <v>964</v>
      </c>
      <c r="H25" s="102" t="s">
        <v>972</v>
      </c>
      <c r="I25" s="96">
        <v>5</v>
      </c>
      <c r="J25" s="96">
        <v>10</v>
      </c>
      <c r="K25" s="97" t="s">
        <v>973</v>
      </c>
      <c r="L25" s="98">
        <v>2020051290019</v>
      </c>
      <c r="M25" s="96">
        <v>2</v>
      </c>
      <c r="N25" s="96">
        <v>1122</v>
      </c>
      <c r="O25" s="97" t="str">
        <f>+VLOOKUP(N25,'Productos PD'!$B$2:$C$349,2,FALSE)</f>
        <v>Implementación de acciones para la formación de mujeres en la participación ciudadana, política, comunitaria y consolidación de paz.</v>
      </c>
      <c r="P25" s="96" t="s">
        <v>952</v>
      </c>
      <c r="Q25" s="96">
        <v>4</v>
      </c>
      <c r="R25" s="96" t="s">
        <v>953</v>
      </c>
      <c r="S25" s="125">
        <v>1</v>
      </c>
      <c r="T25" s="97" t="s">
        <v>954</v>
      </c>
      <c r="U25" s="104" t="s">
        <v>974</v>
      </c>
      <c r="V25" s="96" t="s">
        <v>952</v>
      </c>
      <c r="W25" s="125">
        <v>2000</v>
      </c>
      <c r="X25" s="103" t="s">
        <v>956</v>
      </c>
      <c r="Y25" s="122">
        <v>0.25</v>
      </c>
      <c r="Z25" s="127">
        <v>300</v>
      </c>
      <c r="AA25" s="128">
        <v>300</v>
      </c>
      <c r="AB25" s="130">
        <v>600</v>
      </c>
      <c r="AC25" s="129">
        <v>600</v>
      </c>
      <c r="AD25" s="130">
        <v>600</v>
      </c>
      <c r="AE25" s="131">
        <v>600</v>
      </c>
      <c r="AF25" s="130">
        <v>500</v>
      </c>
      <c r="AG25" s="130"/>
      <c r="AH25" s="54">
        <f t="shared" si="0"/>
        <v>0.75</v>
      </c>
      <c r="AI25" s="54">
        <f t="shared" si="1"/>
        <v>0.75</v>
      </c>
      <c r="AJ25" s="135">
        <v>10500000</v>
      </c>
      <c r="AK25" s="109"/>
      <c r="AL25" s="108" t="s">
        <v>965</v>
      </c>
      <c r="AM25" s="135">
        <v>0</v>
      </c>
      <c r="AN25" s="140" t="s">
        <v>1064</v>
      </c>
    </row>
    <row r="26" spans="1:40" s="55" customFormat="1" ht="38.25" x14ac:dyDescent="0.25">
      <c r="A26" s="96">
        <v>1</v>
      </c>
      <c r="B26" s="97" t="s">
        <v>5</v>
      </c>
      <c r="C26" s="96">
        <v>1</v>
      </c>
      <c r="D26" s="96" t="s">
        <v>948</v>
      </c>
      <c r="E26" s="97" t="s">
        <v>132</v>
      </c>
      <c r="F26" s="96">
        <v>2</v>
      </c>
      <c r="G26" s="96" t="s">
        <v>964</v>
      </c>
      <c r="H26" s="102" t="s">
        <v>972</v>
      </c>
      <c r="I26" s="96">
        <v>5</v>
      </c>
      <c r="J26" s="96">
        <v>10</v>
      </c>
      <c r="K26" s="97" t="s">
        <v>973</v>
      </c>
      <c r="L26" s="98">
        <v>2020051290019</v>
      </c>
      <c r="M26" s="96">
        <v>2</v>
      </c>
      <c r="N26" s="96">
        <v>1122</v>
      </c>
      <c r="O26" s="97" t="str">
        <f>+VLOOKUP(N26,'Productos PD'!$B$2:$C$349,2,FALSE)</f>
        <v>Implementación de acciones para la formación de mujeres en la participación ciudadana, política, comunitaria y consolidación de paz.</v>
      </c>
      <c r="P26" s="96" t="s">
        <v>952</v>
      </c>
      <c r="Q26" s="96">
        <v>4</v>
      </c>
      <c r="R26" s="96" t="s">
        <v>953</v>
      </c>
      <c r="S26" s="125">
        <v>1</v>
      </c>
      <c r="T26" s="97" t="s">
        <v>954</v>
      </c>
      <c r="U26" s="105" t="s">
        <v>975</v>
      </c>
      <c r="V26" s="96" t="s">
        <v>952</v>
      </c>
      <c r="W26" s="125">
        <v>1</v>
      </c>
      <c r="X26" s="103" t="s">
        <v>956</v>
      </c>
      <c r="Y26" s="122">
        <v>0.3</v>
      </c>
      <c r="Z26" s="127">
        <v>0</v>
      </c>
      <c r="AA26" s="128">
        <v>0</v>
      </c>
      <c r="AB26" s="130">
        <v>0.2</v>
      </c>
      <c r="AC26" s="129">
        <v>0</v>
      </c>
      <c r="AD26" s="130">
        <v>1</v>
      </c>
      <c r="AE26" s="131">
        <v>1</v>
      </c>
      <c r="AF26" s="130">
        <v>0</v>
      </c>
      <c r="AG26" s="130"/>
      <c r="AH26" s="54">
        <f t="shared" si="0"/>
        <v>0.83333333333333337</v>
      </c>
      <c r="AI26" s="54">
        <f t="shared" si="1"/>
        <v>0.83333333333333337</v>
      </c>
      <c r="AJ26" s="135">
        <v>30000000</v>
      </c>
      <c r="AK26" s="109">
        <v>31411</v>
      </c>
      <c r="AL26" s="108" t="s">
        <v>957</v>
      </c>
      <c r="AM26" s="135">
        <v>0</v>
      </c>
      <c r="AN26" s="140" t="s">
        <v>1055</v>
      </c>
    </row>
    <row r="27" spans="1:40" s="55" customFormat="1" ht="38.25" x14ac:dyDescent="0.25">
      <c r="A27" s="96">
        <v>1</v>
      </c>
      <c r="B27" s="97" t="s">
        <v>5</v>
      </c>
      <c r="C27" s="96">
        <v>1</v>
      </c>
      <c r="D27" s="96" t="s">
        <v>948</v>
      </c>
      <c r="E27" s="97" t="s">
        <v>132</v>
      </c>
      <c r="F27" s="96">
        <v>2</v>
      </c>
      <c r="G27" s="96" t="s">
        <v>964</v>
      </c>
      <c r="H27" s="102" t="s">
        <v>972</v>
      </c>
      <c r="I27" s="96">
        <v>5</v>
      </c>
      <c r="J27" s="96">
        <v>10</v>
      </c>
      <c r="K27" s="97" t="s">
        <v>973</v>
      </c>
      <c r="L27" s="98">
        <v>2020051290019</v>
      </c>
      <c r="M27" s="96">
        <v>2</v>
      </c>
      <c r="N27" s="96">
        <v>1122</v>
      </c>
      <c r="O27" s="97" t="str">
        <f>+VLOOKUP(N27,'Productos PD'!$B$2:$C$349,2,FALSE)</f>
        <v>Implementación de acciones para la formación de mujeres en la participación ciudadana, política, comunitaria y consolidación de paz.</v>
      </c>
      <c r="P27" s="96" t="s">
        <v>952</v>
      </c>
      <c r="Q27" s="96">
        <v>4</v>
      </c>
      <c r="R27" s="96" t="s">
        <v>953</v>
      </c>
      <c r="S27" s="125">
        <v>1</v>
      </c>
      <c r="T27" s="97" t="s">
        <v>954</v>
      </c>
      <c r="U27" s="105" t="s">
        <v>975</v>
      </c>
      <c r="V27" s="96" t="s">
        <v>952</v>
      </c>
      <c r="W27" s="125">
        <v>1</v>
      </c>
      <c r="X27" s="103" t="s">
        <v>956</v>
      </c>
      <c r="Y27" s="122">
        <v>0.3</v>
      </c>
      <c r="Z27" s="127">
        <v>0</v>
      </c>
      <c r="AA27" s="128">
        <v>0</v>
      </c>
      <c r="AB27" s="130">
        <v>0.2</v>
      </c>
      <c r="AC27" s="129">
        <v>0</v>
      </c>
      <c r="AD27" s="130">
        <v>1</v>
      </c>
      <c r="AE27" s="131">
        <v>1</v>
      </c>
      <c r="AF27" s="130">
        <v>0</v>
      </c>
      <c r="AG27" s="130"/>
      <c r="AH27" s="54">
        <f t="shared" si="0"/>
        <v>0.83333333333333337</v>
      </c>
      <c r="AI27" s="54">
        <f t="shared" si="1"/>
        <v>0.83333333333333337</v>
      </c>
      <c r="AJ27" s="136">
        <v>10500000</v>
      </c>
      <c r="AK27" s="109"/>
      <c r="AL27" s="108" t="s">
        <v>965</v>
      </c>
      <c r="AM27" s="135">
        <v>0</v>
      </c>
      <c r="AN27" s="140" t="s">
        <v>1055</v>
      </c>
    </row>
    <row r="28" spans="1:40" s="55" customFormat="1" ht="38.25" x14ac:dyDescent="0.25">
      <c r="A28" s="96">
        <v>1</v>
      </c>
      <c r="B28" s="97" t="s">
        <v>5</v>
      </c>
      <c r="C28" s="96">
        <v>1</v>
      </c>
      <c r="D28" s="96" t="s">
        <v>948</v>
      </c>
      <c r="E28" s="97" t="s">
        <v>132</v>
      </c>
      <c r="F28" s="96">
        <v>2</v>
      </c>
      <c r="G28" s="96" t="s">
        <v>964</v>
      </c>
      <c r="H28" s="102" t="s">
        <v>972</v>
      </c>
      <c r="I28" s="96">
        <v>5</v>
      </c>
      <c r="J28" s="96">
        <v>10</v>
      </c>
      <c r="K28" s="97" t="s">
        <v>973</v>
      </c>
      <c r="L28" s="98">
        <v>2020051290019</v>
      </c>
      <c r="M28" s="96">
        <v>2</v>
      </c>
      <c r="N28" s="96">
        <v>1122</v>
      </c>
      <c r="O28" s="97" t="str">
        <f>+VLOOKUP(N28,'Productos PD'!$B$2:$C$349,2,FALSE)</f>
        <v>Implementación de acciones para la formación de mujeres en la participación ciudadana, política, comunitaria y consolidación de paz.</v>
      </c>
      <c r="P28" s="96" t="s">
        <v>952</v>
      </c>
      <c r="Q28" s="96">
        <v>4</v>
      </c>
      <c r="R28" s="96" t="s">
        <v>953</v>
      </c>
      <c r="S28" s="125">
        <v>1</v>
      </c>
      <c r="T28" s="97" t="s">
        <v>954</v>
      </c>
      <c r="U28" s="104" t="s">
        <v>976</v>
      </c>
      <c r="V28" s="96" t="s">
        <v>952</v>
      </c>
      <c r="W28" s="125">
        <v>150</v>
      </c>
      <c r="X28" s="103" t="s">
        <v>956</v>
      </c>
      <c r="Y28" s="122">
        <v>0.1</v>
      </c>
      <c r="Z28" s="127">
        <v>0</v>
      </c>
      <c r="AA28" s="128">
        <v>0</v>
      </c>
      <c r="AB28" s="130">
        <v>50</v>
      </c>
      <c r="AC28" s="129">
        <v>50</v>
      </c>
      <c r="AD28" s="130">
        <v>50</v>
      </c>
      <c r="AE28" s="131">
        <v>50</v>
      </c>
      <c r="AF28" s="130">
        <v>50</v>
      </c>
      <c r="AG28" s="130"/>
      <c r="AH28" s="54">
        <f t="shared" si="0"/>
        <v>0.66666666666666663</v>
      </c>
      <c r="AI28" s="54">
        <f t="shared" si="1"/>
        <v>0.66666666666666663</v>
      </c>
      <c r="AJ28" s="135">
        <v>4000000</v>
      </c>
      <c r="AK28" s="109">
        <v>31411</v>
      </c>
      <c r="AL28" s="108" t="s">
        <v>957</v>
      </c>
      <c r="AM28" s="135">
        <v>4000000</v>
      </c>
      <c r="AN28" s="140"/>
    </row>
    <row r="29" spans="1:40" s="55" customFormat="1" ht="38.25" x14ac:dyDescent="0.25">
      <c r="A29" s="96">
        <v>1</v>
      </c>
      <c r="B29" s="97" t="s">
        <v>5</v>
      </c>
      <c r="C29" s="96">
        <v>1</v>
      </c>
      <c r="D29" s="96" t="s">
        <v>948</v>
      </c>
      <c r="E29" s="97" t="s">
        <v>132</v>
      </c>
      <c r="F29" s="96">
        <v>2</v>
      </c>
      <c r="G29" s="96" t="s">
        <v>964</v>
      </c>
      <c r="H29" s="102" t="s">
        <v>972</v>
      </c>
      <c r="I29" s="96">
        <v>5</v>
      </c>
      <c r="J29" s="96">
        <v>10</v>
      </c>
      <c r="K29" s="97" t="s">
        <v>973</v>
      </c>
      <c r="L29" s="98">
        <v>2020051290019</v>
      </c>
      <c r="M29" s="96">
        <v>2</v>
      </c>
      <c r="N29" s="96">
        <v>1122</v>
      </c>
      <c r="O29" s="97" t="str">
        <f>+VLOOKUP(N29,'Productos PD'!$B$2:$C$349,2,FALSE)</f>
        <v>Implementación de acciones para la formación de mujeres en la participación ciudadana, política, comunitaria y consolidación de paz.</v>
      </c>
      <c r="P29" s="96" t="s">
        <v>952</v>
      </c>
      <c r="Q29" s="96">
        <v>4</v>
      </c>
      <c r="R29" s="96" t="s">
        <v>953</v>
      </c>
      <c r="S29" s="125">
        <v>1</v>
      </c>
      <c r="T29" s="97" t="s">
        <v>954</v>
      </c>
      <c r="U29" s="104" t="s">
        <v>976</v>
      </c>
      <c r="V29" s="96" t="s">
        <v>952</v>
      </c>
      <c r="W29" s="125">
        <v>150</v>
      </c>
      <c r="X29" s="103" t="s">
        <v>956</v>
      </c>
      <c r="Y29" s="122">
        <v>0.1</v>
      </c>
      <c r="Z29" s="127">
        <v>0</v>
      </c>
      <c r="AA29" s="128">
        <v>0</v>
      </c>
      <c r="AB29" s="130">
        <v>50</v>
      </c>
      <c r="AC29" s="129">
        <v>50</v>
      </c>
      <c r="AD29" s="130">
        <v>50</v>
      </c>
      <c r="AE29" s="131">
        <v>50</v>
      </c>
      <c r="AF29" s="130">
        <v>50</v>
      </c>
      <c r="AG29" s="130"/>
      <c r="AH29" s="54">
        <f t="shared" si="0"/>
        <v>0.66666666666666663</v>
      </c>
      <c r="AI29" s="54">
        <f t="shared" si="1"/>
        <v>0.66666666666666663</v>
      </c>
      <c r="AJ29" s="136">
        <v>10500000</v>
      </c>
      <c r="AK29" s="109"/>
      <c r="AL29" s="108" t="s">
        <v>965</v>
      </c>
      <c r="AM29" s="135">
        <v>0</v>
      </c>
      <c r="AN29" s="140" t="s">
        <v>1065</v>
      </c>
    </row>
    <row r="30" spans="1:40" s="56" customFormat="1" ht="38.25" x14ac:dyDescent="0.25">
      <c r="A30" s="96">
        <v>1</v>
      </c>
      <c r="B30" s="97" t="s">
        <v>5</v>
      </c>
      <c r="C30" s="96">
        <v>1</v>
      </c>
      <c r="D30" s="96" t="s">
        <v>948</v>
      </c>
      <c r="E30" s="97" t="s">
        <v>132</v>
      </c>
      <c r="F30" s="96">
        <v>2</v>
      </c>
      <c r="G30" s="96" t="s">
        <v>964</v>
      </c>
      <c r="H30" s="102" t="s">
        <v>972</v>
      </c>
      <c r="I30" s="96">
        <v>5</v>
      </c>
      <c r="J30" s="96">
        <v>10</v>
      </c>
      <c r="K30" s="97" t="s">
        <v>973</v>
      </c>
      <c r="L30" s="98">
        <v>2020051290019</v>
      </c>
      <c r="M30" s="96">
        <v>2</v>
      </c>
      <c r="N30" s="96">
        <v>1122</v>
      </c>
      <c r="O30" s="97" t="str">
        <f>+VLOOKUP(N30,'Productos PD'!$B$2:$C$349,2,FALSE)</f>
        <v>Implementación de acciones para la formación de mujeres en la participación ciudadana, política, comunitaria y consolidación de paz.</v>
      </c>
      <c r="P30" s="96" t="s">
        <v>952</v>
      </c>
      <c r="Q30" s="96">
        <v>4</v>
      </c>
      <c r="R30" s="96" t="s">
        <v>953</v>
      </c>
      <c r="S30" s="125">
        <v>1</v>
      </c>
      <c r="T30" s="97" t="s">
        <v>954</v>
      </c>
      <c r="U30" s="105" t="s">
        <v>977</v>
      </c>
      <c r="V30" s="96" t="s">
        <v>952</v>
      </c>
      <c r="W30" s="125">
        <v>100</v>
      </c>
      <c r="X30" s="103" t="s">
        <v>956</v>
      </c>
      <c r="Y30" s="122">
        <v>0.2</v>
      </c>
      <c r="Z30" s="127">
        <v>0</v>
      </c>
      <c r="AA30" s="128">
        <v>0</v>
      </c>
      <c r="AB30" s="130">
        <v>20</v>
      </c>
      <c r="AC30" s="129">
        <v>20</v>
      </c>
      <c r="AD30" s="130">
        <v>40</v>
      </c>
      <c r="AE30" s="131">
        <v>40</v>
      </c>
      <c r="AF30" s="130">
        <v>40</v>
      </c>
      <c r="AG30" s="130"/>
      <c r="AH30" s="54">
        <f t="shared" si="0"/>
        <v>0.6</v>
      </c>
      <c r="AI30" s="54">
        <f t="shared" si="1"/>
        <v>0.6</v>
      </c>
      <c r="AJ30" s="135">
        <v>2500000</v>
      </c>
      <c r="AK30" s="109">
        <v>31411</v>
      </c>
      <c r="AL30" s="108" t="s">
        <v>957</v>
      </c>
      <c r="AM30" s="135">
        <v>696208</v>
      </c>
      <c r="AN30" s="140" t="s">
        <v>1060</v>
      </c>
    </row>
    <row r="31" spans="1:40" s="56" customFormat="1" ht="38.25" x14ac:dyDescent="0.25">
      <c r="A31" s="96">
        <v>1</v>
      </c>
      <c r="B31" s="97" t="s">
        <v>5</v>
      </c>
      <c r="C31" s="96">
        <v>1</v>
      </c>
      <c r="D31" s="96" t="s">
        <v>948</v>
      </c>
      <c r="E31" s="97" t="s">
        <v>132</v>
      </c>
      <c r="F31" s="96">
        <v>2</v>
      </c>
      <c r="G31" s="96" t="s">
        <v>964</v>
      </c>
      <c r="H31" s="102" t="s">
        <v>972</v>
      </c>
      <c r="I31" s="96">
        <v>5</v>
      </c>
      <c r="J31" s="96">
        <v>10</v>
      </c>
      <c r="K31" s="97" t="s">
        <v>973</v>
      </c>
      <c r="L31" s="98">
        <v>2020051290019</v>
      </c>
      <c r="M31" s="96">
        <v>2</v>
      </c>
      <c r="N31" s="96">
        <v>1122</v>
      </c>
      <c r="O31" s="97" t="str">
        <f>+VLOOKUP(N31,'Productos PD'!$B$2:$C$349,2,FALSE)</f>
        <v>Implementación de acciones para la formación de mujeres en la participación ciudadana, política, comunitaria y consolidación de paz.</v>
      </c>
      <c r="P31" s="96" t="s">
        <v>952</v>
      </c>
      <c r="Q31" s="96">
        <v>4</v>
      </c>
      <c r="R31" s="96" t="s">
        <v>953</v>
      </c>
      <c r="S31" s="125">
        <v>1</v>
      </c>
      <c r="T31" s="97" t="s">
        <v>954</v>
      </c>
      <c r="U31" s="105" t="s">
        <v>977</v>
      </c>
      <c r="V31" s="96" t="s">
        <v>952</v>
      </c>
      <c r="W31" s="125">
        <v>100</v>
      </c>
      <c r="X31" s="103" t="s">
        <v>956</v>
      </c>
      <c r="Y31" s="122">
        <v>0.2</v>
      </c>
      <c r="Z31" s="127">
        <v>0</v>
      </c>
      <c r="AA31" s="128">
        <v>0</v>
      </c>
      <c r="AB31" s="130">
        <v>20</v>
      </c>
      <c r="AC31" s="129">
        <v>20</v>
      </c>
      <c r="AD31" s="130">
        <v>40</v>
      </c>
      <c r="AE31" s="131">
        <v>40</v>
      </c>
      <c r="AF31" s="130">
        <v>40</v>
      </c>
      <c r="AG31" s="130"/>
      <c r="AH31" s="54">
        <f t="shared" si="0"/>
        <v>0.6</v>
      </c>
      <c r="AI31" s="54">
        <f t="shared" si="1"/>
        <v>0.6</v>
      </c>
      <c r="AJ31" s="136">
        <v>10500000</v>
      </c>
      <c r="AK31" s="109"/>
      <c r="AL31" s="108" t="s">
        <v>965</v>
      </c>
      <c r="AM31" s="135">
        <v>3000000</v>
      </c>
      <c r="AN31" s="140"/>
    </row>
    <row r="32" spans="1:40" s="56" customFormat="1" ht="50.25" customHeight="1" x14ac:dyDescent="0.25">
      <c r="A32" s="96">
        <v>1</v>
      </c>
      <c r="B32" s="97" t="s">
        <v>5</v>
      </c>
      <c r="C32" s="96">
        <v>1</v>
      </c>
      <c r="D32" s="96" t="s">
        <v>948</v>
      </c>
      <c r="E32" s="97" t="s">
        <v>132</v>
      </c>
      <c r="F32" s="96">
        <v>2</v>
      </c>
      <c r="G32" s="96" t="s">
        <v>964</v>
      </c>
      <c r="H32" s="102" t="s">
        <v>972</v>
      </c>
      <c r="I32" s="96">
        <v>5</v>
      </c>
      <c r="J32" s="96">
        <v>10</v>
      </c>
      <c r="K32" s="97" t="s">
        <v>973</v>
      </c>
      <c r="L32" s="98">
        <v>2020051290019</v>
      </c>
      <c r="M32" s="96">
        <v>2</v>
      </c>
      <c r="N32" s="96">
        <v>1122</v>
      </c>
      <c r="O32" s="97" t="str">
        <f>+VLOOKUP(N32,'Productos PD'!$B$2:$C$349,2,FALSE)</f>
        <v>Implementación de acciones para la formación de mujeres en la participación ciudadana, política, comunitaria y consolidación de paz.</v>
      </c>
      <c r="P32" s="96" t="s">
        <v>952</v>
      </c>
      <c r="Q32" s="96">
        <v>4</v>
      </c>
      <c r="R32" s="96" t="s">
        <v>953</v>
      </c>
      <c r="S32" s="125">
        <v>1</v>
      </c>
      <c r="T32" s="97" t="s">
        <v>954</v>
      </c>
      <c r="U32" s="97" t="s">
        <v>978</v>
      </c>
      <c r="V32" s="96" t="s">
        <v>952</v>
      </c>
      <c r="W32" s="125">
        <v>3</v>
      </c>
      <c r="X32" s="103" t="s">
        <v>956</v>
      </c>
      <c r="Y32" s="122">
        <v>0.15</v>
      </c>
      <c r="Z32" s="127">
        <v>0</v>
      </c>
      <c r="AA32" s="128">
        <v>0</v>
      </c>
      <c r="AB32" s="130">
        <v>2</v>
      </c>
      <c r="AC32" s="129">
        <v>2</v>
      </c>
      <c r="AD32" s="130">
        <v>0</v>
      </c>
      <c r="AE32" s="131">
        <v>1</v>
      </c>
      <c r="AF32" s="130">
        <v>1</v>
      </c>
      <c r="AG32" s="130"/>
      <c r="AH32" s="54">
        <f t="shared" si="0"/>
        <v>1</v>
      </c>
      <c r="AI32" s="54">
        <f t="shared" si="1"/>
        <v>1</v>
      </c>
      <c r="AJ32" s="135">
        <v>10000000</v>
      </c>
      <c r="AK32" s="109">
        <v>31411</v>
      </c>
      <c r="AL32" s="108" t="s">
        <v>957</v>
      </c>
      <c r="AM32" s="135">
        <v>6333333</v>
      </c>
      <c r="AN32" s="140" t="s">
        <v>1059</v>
      </c>
    </row>
    <row r="33" spans="1:40" s="56" customFormat="1" ht="37.5" customHeight="1" x14ac:dyDescent="0.25">
      <c r="A33" s="96">
        <v>1</v>
      </c>
      <c r="B33" s="97" t="s">
        <v>5</v>
      </c>
      <c r="C33" s="96">
        <v>1</v>
      </c>
      <c r="D33" s="96" t="s">
        <v>948</v>
      </c>
      <c r="E33" s="97" t="s">
        <v>132</v>
      </c>
      <c r="F33" s="96">
        <v>3</v>
      </c>
      <c r="G33" s="96" t="s">
        <v>979</v>
      </c>
      <c r="H33" s="102" t="s">
        <v>980</v>
      </c>
      <c r="I33" s="96">
        <v>5</v>
      </c>
      <c r="J33" s="96">
        <v>16</v>
      </c>
      <c r="K33" s="97" t="s">
        <v>981</v>
      </c>
      <c r="L33" s="98">
        <v>2020051290020</v>
      </c>
      <c r="M33" s="96">
        <v>1</v>
      </c>
      <c r="N33" s="96">
        <v>1131</v>
      </c>
      <c r="O33" s="97" t="str">
        <f>+VLOOKUP(N33,'Productos PD'!$B$2:$C$349,2,FALSE)</f>
        <v>Estrategias para la prevención de la violencia contra las mujeres</v>
      </c>
      <c r="P33" s="96" t="s">
        <v>952</v>
      </c>
      <c r="Q33" s="96">
        <v>4</v>
      </c>
      <c r="R33" s="96" t="s">
        <v>953</v>
      </c>
      <c r="S33" s="125">
        <v>1</v>
      </c>
      <c r="T33" s="97" t="s">
        <v>954</v>
      </c>
      <c r="U33" s="104" t="s">
        <v>982</v>
      </c>
      <c r="V33" s="96" t="s">
        <v>983</v>
      </c>
      <c r="W33" s="54">
        <v>1</v>
      </c>
      <c r="X33" s="96" t="s">
        <v>984</v>
      </c>
      <c r="Y33" s="122">
        <v>0.3</v>
      </c>
      <c r="Z33" s="54">
        <v>0.3</v>
      </c>
      <c r="AA33" s="111">
        <v>0.3</v>
      </c>
      <c r="AB33" s="54">
        <v>0.5</v>
      </c>
      <c r="AC33" s="112">
        <v>0.5</v>
      </c>
      <c r="AD33" s="54">
        <v>0.7</v>
      </c>
      <c r="AE33" s="123">
        <v>0.7</v>
      </c>
      <c r="AF33" s="54">
        <v>1</v>
      </c>
      <c r="AG33" s="130"/>
      <c r="AH33" s="54">
        <f t="shared" si="0"/>
        <v>1</v>
      </c>
      <c r="AI33" s="54">
        <f t="shared" si="1"/>
        <v>1</v>
      </c>
      <c r="AJ33" s="135">
        <v>5000000</v>
      </c>
      <c r="AK33" s="109">
        <v>51415</v>
      </c>
      <c r="AL33" s="108" t="s">
        <v>985</v>
      </c>
      <c r="AM33" s="135" t="s">
        <v>1050</v>
      </c>
      <c r="AN33" s="140" t="s">
        <v>1057</v>
      </c>
    </row>
    <row r="34" spans="1:40" s="56" customFormat="1" ht="25.5" x14ac:dyDescent="0.25">
      <c r="A34" s="96">
        <v>1</v>
      </c>
      <c r="B34" s="97" t="s">
        <v>5</v>
      </c>
      <c r="C34" s="96">
        <v>1</v>
      </c>
      <c r="D34" s="96" t="s">
        <v>948</v>
      </c>
      <c r="E34" s="97" t="s">
        <v>132</v>
      </c>
      <c r="F34" s="96">
        <v>3</v>
      </c>
      <c r="G34" s="96" t="s">
        <v>979</v>
      </c>
      <c r="H34" s="102" t="s">
        <v>980</v>
      </c>
      <c r="I34" s="96">
        <v>5</v>
      </c>
      <c r="J34" s="96">
        <v>16</v>
      </c>
      <c r="K34" s="97" t="s">
        <v>981</v>
      </c>
      <c r="L34" s="98">
        <v>2020051290020</v>
      </c>
      <c r="M34" s="96">
        <v>1</v>
      </c>
      <c r="N34" s="96">
        <v>1131</v>
      </c>
      <c r="O34" s="97" t="str">
        <f>+VLOOKUP(N34,'Productos PD'!$B$2:$C$349,2,FALSE)</f>
        <v>Estrategias para la prevención de la violencia contra las mujeres</v>
      </c>
      <c r="P34" s="96" t="s">
        <v>952</v>
      </c>
      <c r="Q34" s="96">
        <v>4</v>
      </c>
      <c r="R34" s="96" t="s">
        <v>953</v>
      </c>
      <c r="S34" s="125">
        <v>1</v>
      </c>
      <c r="T34" s="97" t="s">
        <v>954</v>
      </c>
      <c r="U34" s="104" t="s">
        <v>982</v>
      </c>
      <c r="V34" s="96" t="s">
        <v>983</v>
      </c>
      <c r="W34" s="54">
        <v>1</v>
      </c>
      <c r="X34" s="96" t="s">
        <v>984</v>
      </c>
      <c r="Y34" s="122">
        <v>0.3</v>
      </c>
      <c r="Z34" s="54">
        <v>0.3</v>
      </c>
      <c r="AA34" s="111">
        <v>0.3</v>
      </c>
      <c r="AB34" s="54">
        <v>0.5</v>
      </c>
      <c r="AC34" s="112">
        <v>0.5</v>
      </c>
      <c r="AD34" s="54">
        <v>0.7</v>
      </c>
      <c r="AE34" s="123">
        <v>0.7</v>
      </c>
      <c r="AF34" s="54">
        <v>1</v>
      </c>
      <c r="AG34" s="130"/>
      <c r="AH34" s="54">
        <f t="shared" si="0"/>
        <v>1</v>
      </c>
      <c r="AI34" s="54">
        <f t="shared" si="1"/>
        <v>1</v>
      </c>
      <c r="AJ34" s="135">
        <v>19775000</v>
      </c>
      <c r="AK34" s="109"/>
      <c r="AL34" s="108" t="s">
        <v>965</v>
      </c>
      <c r="AM34" s="135">
        <v>0</v>
      </c>
      <c r="AN34" s="140"/>
    </row>
    <row r="35" spans="1:40" s="56" customFormat="1" ht="25.5" x14ac:dyDescent="0.25">
      <c r="A35" s="96">
        <v>1</v>
      </c>
      <c r="B35" s="97" t="s">
        <v>5</v>
      </c>
      <c r="C35" s="96">
        <v>1</v>
      </c>
      <c r="D35" s="96" t="s">
        <v>948</v>
      </c>
      <c r="E35" s="97" t="s">
        <v>132</v>
      </c>
      <c r="F35" s="96">
        <v>3</v>
      </c>
      <c r="G35" s="96" t="s">
        <v>979</v>
      </c>
      <c r="H35" s="102" t="s">
        <v>980</v>
      </c>
      <c r="I35" s="96">
        <v>5</v>
      </c>
      <c r="J35" s="96">
        <v>16</v>
      </c>
      <c r="K35" s="97" t="s">
        <v>981</v>
      </c>
      <c r="L35" s="98">
        <v>2020051290020</v>
      </c>
      <c r="M35" s="96">
        <v>1</v>
      </c>
      <c r="N35" s="96">
        <v>1131</v>
      </c>
      <c r="O35" s="97" t="str">
        <f>+VLOOKUP(N35,'Productos PD'!$B$2:$C$349,2,FALSE)</f>
        <v>Estrategias para la prevención de la violencia contra las mujeres</v>
      </c>
      <c r="P35" s="96" t="s">
        <v>952</v>
      </c>
      <c r="Q35" s="96">
        <v>4</v>
      </c>
      <c r="R35" s="96" t="s">
        <v>953</v>
      </c>
      <c r="S35" s="125">
        <v>1</v>
      </c>
      <c r="T35" s="97" t="s">
        <v>954</v>
      </c>
      <c r="U35" s="104" t="s">
        <v>986</v>
      </c>
      <c r="V35" s="96" t="s">
        <v>952</v>
      </c>
      <c r="W35" s="125">
        <v>150</v>
      </c>
      <c r="X35" s="103" t="s">
        <v>956</v>
      </c>
      <c r="Y35" s="122">
        <v>0.2</v>
      </c>
      <c r="Z35" s="127">
        <v>0</v>
      </c>
      <c r="AA35" s="126">
        <v>0</v>
      </c>
      <c r="AB35" s="130">
        <v>50</v>
      </c>
      <c r="AC35" s="129">
        <v>50</v>
      </c>
      <c r="AD35" s="130">
        <v>50</v>
      </c>
      <c r="AE35" s="131">
        <v>30</v>
      </c>
      <c r="AF35" s="130">
        <v>50</v>
      </c>
      <c r="AG35" s="130"/>
      <c r="AH35" s="54">
        <f t="shared" si="0"/>
        <v>0.53333333333333333</v>
      </c>
      <c r="AI35" s="54">
        <f t="shared" si="1"/>
        <v>0.53333333333333333</v>
      </c>
      <c r="AJ35" s="135">
        <v>500000</v>
      </c>
      <c r="AK35" s="109">
        <v>51415</v>
      </c>
      <c r="AL35" s="108" t="s">
        <v>985</v>
      </c>
      <c r="AM35" s="135"/>
      <c r="AN35" s="140" t="s">
        <v>1066</v>
      </c>
    </row>
    <row r="36" spans="1:40" s="56" customFormat="1" ht="25.5" x14ac:dyDescent="0.25">
      <c r="A36" s="96">
        <v>1</v>
      </c>
      <c r="B36" s="97" t="s">
        <v>5</v>
      </c>
      <c r="C36" s="96">
        <v>1</v>
      </c>
      <c r="D36" s="96" t="s">
        <v>948</v>
      </c>
      <c r="E36" s="97" t="s">
        <v>132</v>
      </c>
      <c r="F36" s="96">
        <v>3</v>
      </c>
      <c r="G36" s="96" t="s">
        <v>979</v>
      </c>
      <c r="H36" s="102" t="s">
        <v>980</v>
      </c>
      <c r="I36" s="96">
        <v>5</v>
      </c>
      <c r="J36" s="96">
        <v>16</v>
      </c>
      <c r="K36" s="97" t="s">
        <v>981</v>
      </c>
      <c r="L36" s="98">
        <v>2020051290020</v>
      </c>
      <c r="M36" s="96">
        <v>1</v>
      </c>
      <c r="N36" s="96">
        <v>1131</v>
      </c>
      <c r="O36" s="97" t="str">
        <f>+VLOOKUP(N36,'Productos PD'!$B$2:$C$349,2,FALSE)</f>
        <v>Estrategias para la prevención de la violencia contra las mujeres</v>
      </c>
      <c r="P36" s="96" t="s">
        <v>952</v>
      </c>
      <c r="Q36" s="96">
        <v>4</v>
      </c>
      <c r="R36" s="96" t="s">
        <v>953</v>
      </c>
      <c r="S36" s="125">
        <v>1</v>
      </c>
      <c r="T36" s="97" t="s">
        <v>954</v>
      </c>
      <c r="U36" s="104" t="s">
        <v>986</v>
      </c>
      <c r="V36" s="96" t="s">
        <v>952</v>
      </c>
      <c r="W36" s="125">
        <v>150</v>
      </c>
      <c r="X36" s="103" t="s">
        <v>956</v>
      </c>
      <c r="Y36" s="122">
        <v>0.2</v>
      </c>
      <c r="Z36" s="127">
        <v>0</v>
      </c>
      <c r="AA36" s="126">
        <v>0</v>
      </c>
      <c r="AB36" s="130">
        <v>50</v>
      </c>
      <c r="AC36" s="129">
        <v>50</v>
      </c>
      <c r="AD36" s="130">
        <v>50</v>
      </c>
      <c r="AE36" s="131">
        <v>30</v>
      </c>
      <c r="AF36" s="130">
        <v>50</v>
      </c>
      <c r="AG36" s="130"/>
      <c r="AH36" s="54">
        <f t="shared" si="0"/>
        <v>0.53333333333333333</v>
      </c>
      <c r="AI36" s="54">
        <f t="shared" si="1"/>
        <v>0.53333333333333333</v>
      </c>
      <c r="AJ36" s="135">
        <v>19775000</v>
      </c>
      <c r="AK36" s="109"/>
      <c r="AL36" s="108" t="s">
        <v>965</v>
      </c>
      <c r="AM36" s="135"/>
      <c r="AN36" s="140" t="s">
        <v>1066</v>
      </c>
    </row>
    <row r="37" spans="1:40" s="56" customFormat="1" ht="25.5" x14ac:dyDescent="0.25">
      <c r="A37" s="96">
        <v>1</v>
      </c>
      <c r="B37" s="97" t="s">
        <v>5</v>
      </c>
      <c r="C37" s="96">
        <v>1</v>
      </c>
      <c r="D37" s="96" t="s">
        <v>948</v>
      </c>
      <c r="E37" s="97" t="s">
        <v>132</v>
      </c>
      <c r="F37" s="96">
        <v>3</v>
      </c>
      <c r="G37" s="96" t="s">
        <v>979</v>
      </c>
      <c r="H37" s="102" t="s">
        <v>980</v>
      </c>
      <c r="I37" s="96">
        <v>5</v>
      </c>
      <c r="J37" s="96">
        <v>16</v>
      </c>
      <c r="K37" s="97" t="s">
        <v>981</v>
      </c>
      <c r="L37" s="98">
        <v>2020051290020</v>
      </c>
      <c r="M37" s="96">
        <v>1</v>
      </c>
      <c r="N37" s="96">
        <v>1131</v>
      </c>
      <c r="O37" s="97" t="str">
        <f>+VLOOKUP(N37,'Productos PD'!$B$2:$C$349,2,FALSE)</f>
        <v>Estrategias para la prevención de la violencia contra las mujeres</v>
      </c>
      <c r="P37" s="96" t="s">
        <v>952</v>
      </c>
      <c r="Q37" s="96">
        <v>4</v>
      </c>
      <c r="R37" s="96" t="s">
        <v>953</v>
      </c>
      <c r="S37" s="125">
        <v>1</v>
      </c>
      <c r="T37" s="97" t="s">
        <v>954</v>
      </c>
      <c r="U37" s="104" t="s">
        <v>986</v>
      </c>
      <c r="V37" s="96" t="s">
        <v>952</v>
      </c>
      <c r="W37" s="125">
        <v>150</v>
      </c>
      <c r="X37" s="103" t="s">
        <v>956</v>
      </c>
      <c r="Y37" s="122">
        <v>0.2</v>
      </c>
      <c r="Z37" s="127">
        <v>0</v>
      </c>
      <c r="AA37" s="126">
        <v>0</v>
      </c>
      <c r="AB37" s="130">
        <v>50</v>
      </c>
      <c r="AC37" s="129">
        <v>50</v>
      </c>
      <c r="AD37" s="130">
        <v>50</v>
      </c>
      <c r="AE37" s="131">
        <v>30</v>
      </c>
      <c r="AF37" s="130">
        <v>50</v>
      </c>
      <c r="AG37" s="130"/>
      <c r="AH37" s="54">
        <f t="shared" si="0"/>
        <v>0.53333333333333333</v>
      </c>
      <c r="AI37" s="54">
        <f t="shared" si="1"/>
        <v>0.53333333333333333</v>
      </c>
      <c r="AJ37" s="135">
        <v>1000000</v>
      </c>
      <c r="AK37" s="109">
        <v>31409</v>
      </c>
      <c r="AL37" s="108" t="s">
        <v>957</v>
      </c>
      <c r="AM37" s="135">
        <v>1000000</v>
      </c>
      <c r="AN37" s="140"/>
    </row>
    <row r="38" spans="1:40" s="56" customFormat="1" ht="25.5" x14ac:dyDescent="0.25">
      <c r="A38" s="96">
        <v>1</v>
      </c>
      <c r="B38" s="97" t="s">
        <v>5</v>
      </c>
      <c r="C38" s="96">
        <v>1</v>
      </c>
      <c r="D38" s="96" t="s">
        <v>948</v>
      </c>
      <c r="E38" s="97" t="s">
        <v>132</v>
      </c>
      <c r="F38" s="96">
        <v>3</v>
      </c>
      <c r="G38" s="96" t="s">
        <v>979</v>
      </c>
      <c r="H38" s="102" t="s">
        <v>980</v>
      </c>
      <c r="I38" s="96">
        <v>5</v>
      </c>
      <c r="J38" s="96">
        <v>16</v>
      </c>
      <c r="K38" s="97" t="s">
        <v>981</v>
      </c>
      <c r="L38" s="98">
        <v>2020051290020</v>
      </c>
      <c r="M38" s="96">
        <v>1</v>
      </c>
      <c r="N38" s="96">
        <v>1131</v>
      </c>
      <c r="O38" s="97" t="str">
        <f>+VLOOKUP(N38,'Productos PD'!$B$2:$C$349,2,FALSE)</f>
        <v>Estrategias para la prevención de la violencia contra las mujeres</v>
      </c>
      <c r="P38" s="96" t="s">
        <v>952</v>
      </c>
      <c r="Q38" s="96">
        <v>4</v>
      </c>
      <c r="R38" s="96" t="s">
        <v>953</v>
      </c>
      <c r="S38" s="125">
        <v>1</v>
      </c>
      <c r="T38" s="97" t="s">
        <v>954</v>
      </c>
      <c r="U38" s="104" t="s">
        <v>987</v>
      </c>
      <c r="V38" s="96" t="s">
        <v>952</v>
      </c>
      <c r="W38" s="125">
        <v>700</v>
      </c>
      <c r="X38" s="103" t="s">
        <v>956</v>
      </c>
      <c r="Y38" s="122">
        <v>0.4</v>
      </c>
      <c r="Z38" s="127">
        <v>175</v>
      </c>
      <c r="AA38" s="128">
        <v>175</v>
      </c>
      <c r="AB38" s="130">
        <v>175</v>
      </c>
      <c r="AC38" s="129">
        <v>175</v>
      </c>
      <c r="AD38" s="130">
        <v>175</v>
      </c>
      <c r="AE38" s="131">
        <v>175</v>
      </c>
      <c r="AF38" s="130">
        <v>175</v>
      </c>
      <c r="AG38" s="130"/>
      <c r="AH38" s="54">
        <f t="shared" si="0"/>
        <v>0.75</v>
      </c>
      <c r="AI38" s="54">
        <f t="shared" si="1"/>
        <v>0.75</v>
      </c>
      <c r="AJ38" s="135">
        <v>30000000</v>
      </c>
      <c r="AK38" s="109">
        <v>51415</v>
      </c>
      <c r="AL38" s="108" t="s">
        <v>985</v>
      </c>
      <c r="AM38" s="135"/>
      <c r="AN38" s="140"/>
    </row>
    <row r="39" spans="1:40" s="56" customFormat="1" ht="25.5" x14ac:dyDescent="0.25">
      <c r="A39" s="96">
        <v>1</v>
      </c>
      <c r="B39" s="97" t="s">
        <v>5</v>
      </c>
      <c r="C39" s="96">
        <v>1</v>
      </c>
      <c r="D39" s="96" t="s">
        <v>948</v>
      </c>
      <c r="E39" s="97" t="s">
        <v>132</v>
      </c>
      <c r="F39" s="96">
        <v>3</v>
      </c>
      <c r="G39" s="96" t="s">
        <v>979</v>
      </c>
      <c r="H39" s="102" t="s">
        <v>980</v>
      </c>
      <c r="I39" s="96">
        <v>5</v>
      </c>
      <c r="J39" s="96">
        <v>16</v>
      </c>
      <c r="K39" s="97" t="s">
        <v>981</v>
      </c>
      <c r="L39" s="98">
        <v>2020051290020</v>
      </c>
      <c r="M39" s="96">
        <v>1</v>
      </c>
      <c r="N39" s="96">
        <v>1131</v>
      </c>
      <c r="O39" s="97" t="str">
        <f>+VLOOKUP(N39,'Productos PD'!$B$2:$C$349,2,FALSE)</f>
        <v>Estrategias para la prevención de la violencia contra las mujeres</v>
      </c>
      <c r="P39" s="96" t="s">
        <v>952</v>
      </c>
      <c r="Q39" s="96">
        <v>4</v>
      </c>
      <c r="R39" s="96" t="s">
        <v>953</v>
      </c>
      <c r="S39" s="125">
        <v>1</v>
      </c>
      <c r="T39" s="97" t="s">
        <v>954</v>
      </c>
      <c r="U39" s="104" t="s">
        <v>987</v>
      </c>
      <c r="V39" s="96" t="s">
        <v>952</v>
      </c>
      <c r="W39" s="125">
        <v>700</v>
      </c>
      <c r="X39" s="103" t="s">
        <v>956</v>
      </c>
      <c r="Y39" s="122">
        <v>0.4</v>
      </c>
      <c r="Z39" s="127">
        <v>175</v>
      </c>
      <c r="AA39" s="128">
        <v>0</v>
      </c>
      <c r="AB39" s="130">
        <v>175</v>
      </c>
      <c r="AC39" s="129">
        <v>175</v>
      </c>
      <c r="AD39" s="130">
        <v>175</v>
      </c>
      <c r="AE39" s="131">
        <v>175</v>
      </c>
      <c r="AF39" s="130">
        <v>175</v>
      </c>
      <c r="AG39" s="130"/>
      <c r="AH39" s="54">
        <f t="shared" si="0"/>
        <v>0.5</v>
      </c>
      <c r="AI39" s="54">
        <f t="shared" si="1"/>
        <v>0.5</v>
      </c>
      <c r="AJ39" s="135">
        <v>19775000</v>
      </c>
      <c r="AK39" s="109"/>
      <c r="AL39" s="108" t="s">
        <v>965</v>
      </c>
      <c r="AM39" s="135">
        <v>17000000</v>
      </c>
      <c r="AN39" s="140"/>
    </row>
    <row r="40" spans="1:40" s="56" customFormat="1" ht="25.5" x14ac:dyDescent="0.25">
      <c r="A40" s="96">
        <v>1</v>
      </c>
      <c r="B40" s="97" t="s">
        <v>5</v>
      </c>
      <c r="C40" s="96">
        <v>1</v>
      </c>
      <c r="D40" s="96" t="s">
        <v>948</v>
      </c>
      <c r="E40" s="97" t="s">
        <v>132</v>
      </c>
      <c r="F40" s="96">
        <v>3</v>
      </c>
      <c r="G40" s="96" t="s">
        <v>979</v>
      </c>
      <c r="H40" s="102" t="s">
        <v>980</v>
      </c>
      <c r="I40" s="96">
        <v>5</v>
      </c>
      <c r="J40" s="96">
        <v>16</v>
      </c>
      <c r="K40" s="97" t="s">
        <v>981</v>
      </c>
      <c r="L40" s="98">
        <v>2020051290020</v>
      </c>
      <c r="M40" s="96">
        <v>1</v>
      </c>
      <c r="N40" s="96">
        <v>1131</v>
      </c>
      <c r="O40" s="97" t="str">
        <f>+VLOOKUP(N40,'Productos PD'!$B$2:$C$349,2,FALSE)</f>
        <v>Estrategias para la prevención de la violencia contra las mujeres</v>
      </c>
      <c r="P40" s="96" t="s">
        <v>952</v>
      </c>
      <c r="Q40" s="96">
        <v>4</v>
      </c>
      <c r="R40" s="96" t="s">
        <v>953</v>
      </c>
      <c r="S40" s="125">
        <v>1</v>
      </c>
      <c r="T40" s="97" t="s">
        <v>954</v>
      </c>
      <c r="U40" s="104" t="s">
        <v>987</v>
      </c>
      <c r="V40" s="96" t="s">
        <v>952</v>
      </c>
      <c r="W40" s="125">
        <v>700</v>
      </c>
      <c r="X40" s="103" t="s">
        <v>956</v>
      </c>
      <c r="Y40" s="122">
        <v>0.4</v>
      </c>
      <c r="Z40" s="127">
        <v>175</v>
      </c>
      <c r="AA40" s="128">
        <v>0</v>
      </c>
      <c r="AB40" s="130">
        <v>175</v>
      </c>
      <c r="AC40" s="129">
        <v>175</v>
      </c>
      <c r="AD40" s="130">
        <v>175</v>
      </c>
      <c r="AE40" s="131">
        <v>175</v>
      </c>
      <c r="AF40" s="130">
        <v>175</v>
      </c>
      <c r="AG40" s="130"/>
      <c r="AH40" s="54">
        <f t="shared" si="0"/>
        <v>0.5</v>
      </c>
      <c r="AI40" s="54">
        <f t="shared" si="1"/>
        <v>0.5</v>
      </c>
      <c r="AJ40" s="135">
        <v>10553126</v>
      </c>
      <c r="AK40" s="109">
        <v>31409</v>
      </c>
      <c r="AL40" s="108" t="s">
        <v>957</v>
      </c>
      <c r="AM40" s="135">
        <v>4371098</v>
      </c>
      <c r="AN40" s="140"/>
    </row>
    <row r="41" spans="1:40" s="56" customFormat="1" ht="25.5" x14ac:dyDescent="0.25">
      <c r="A41" s="96">
        <v>1</v>
      </c>
      <c r="B41" s="97" t="s">
        <v>5</v>
      </c>
      <c r="C41" s="96">
        <v>1</v>
      </c>
      <c r="D41" s="96" t="s">
        <v>948</v>
      </c>
      <c r="E41" s="97" t="s">
        <v>132</v>
      </c>
      <c r="F41" s="96">
        <v>3</v>
      </c>
      <c r="G41" s="96" t="s">
        <v>979</v>
      </c>
      <c r="H41" s="102" t="s">
        <v>980</v>
      </c>
      <c r="I41" s="96">
        <v>5</v>
      </c>
      <c r="J41" s="96">
        <v>16</v>
      </c>
      <c r="K41" s="97" t="s">
        <v>981</v>
      </c>
      <c r="L41" s="98">
        <v>2020051290020</v>
      </c>
      <c r="M41" s="96">
        <v>1</v>
      </c>
      <c r="N41" s="96">
        <v>1131</v>
      </c>
      <c r="O41" s="97" t="str">
        <f>+VLOOKUP(N41,'Productos PD'!$B$2:$C$349,2,FALSE)</f>
        <v>Estrategias para la prevención de la violencia contra las mujeres</v>
      </c>
      <c r="P41" s="96" t="s">
        <v>952</v>
      </c>
      <c r="Q41" s="96">
        <v>4</v>
      </c>
      <c r="R41" s="96" t="s">
        <v>953</v>
      </c>
      <c r="S41" s="125">
        <v>1</v>
      </c>
      <c r="T41" s="97" t="s">
        <v>954</v>
      </c>
      <c r="U41" s="104" t="s">
        <v>988</v>
      </c>
      <c r="V41" s="96" t="s">
        <v>952</v>
      </c>
      <c r="W41" s="125">
        <v>350</v>
      </c>
      <c r="X41" s="103" t="s">
        <v>956</v>
      </c>
      <c r="Y41" s="122">
        <v>0.1</v>
      </c>
      <c r="Z41" s="127">
        <v>0</v>
      </c>
      <c r="AA41" s="126">
        <v>0</v>
      </c>
      <c r="AB41" s="130">
        <v>100</v>
      </c>
      <c r="AC41" s="129">
        <v>100</v>
      </c>
      <c r="AD41" s="130">
        <v>100</v>
      </c>
      <c r="AE41" s="131">
        <v>50</v>
      </c>
      <c r="AF41" s="130">
        <v>150</v>
      </c>
      <c r="AG41" s="130"/>
      <c r="AH41" s="54">
        <f t="shared" si="0"/>
        <v>0.42857142857142855</v>
      </c>
      <c r="AI41" s="54">
        <f t="shared" si="1"/>
        <v>0.42857142857142855</v>
      </c>
      <c r="AJ41" s="135">
        <v>8480731</v>
      </c>
      <c r="AK41" s="109">
        <v>51415</v>
      </c>
      <c r="AL41" s="108" t="s">
        <v>985</v>
      </c>
      <c r="AM41" s="135"/>
      <c r="AN41" s="141" t="s">
        <v>1058</v>
      </c>
    </row>
    <row r="42" spans="1:40" s="56" customFormat="1" ht="25.5" x14ac:dyDescent="0.25">
      <c r="A42" s="96">
        <v>1</v>
      </c>
      <c r="B42" s="97" t="s">
        <v>5</v>
      </c>
      <c r="C42" s="96">
        <v>1</v>
      </c>
      <c r="D42" s="96" t="s">
        <v>948</v>
      </c>
      <c r="E42" s="97" t="s">
        <v>132</v>
      </c>
      <c r="F42" s="96">
        <v>3</v>
      </c>
      <c r="G42" s="96" t="s">
        <v>979</v>
      </c>
      <c r="H42" s="102" t="s">
        <v>980</v>
      </c>
      <c r="I42" s="96">
        <v>5</v>
      </c>
      <c r="J42" s="96">
        <v>16</v>
      </c>
      <c r="K42" s="97" t="s">
        <v>981</v>
      </c>
      <c r="L42" s="98">
        <v>2020051290020</v>
      </c>
      <c r="M42" s="96">
        <v>1</v>
      </c>
      <c r="N42" s="96">
        <v>1131</v>
      </c>
      <c r="O42" s="97" t="str">
        <f>+VLOOKUP(N42,'Productos PD'!$B$2:$C$349,2,FALSE)</f>
        <v>Estrategias para la prevención de la violencia contra las mujeres</v>
      </c>
      <c r="P42" s="96" t="s">
        <v>952</v>
      </c>
      <c r="Q42" s="96">
        <v>4</v>
      </c>
      <c r="R42" s="96" t="s">
        <v>953</v>
      </c>
      <c r="S42" s="125">
        <v>1</v>
      </c>
      <c r="T42" s="97" t="s">
        <v>954</v>
      </c>
      <c r="U42" s="104" t="s">
        <v>988</v>
      </c>
      <c r="V42" s="96" t="s">
        <v>952</v>
      </c>
      <c r="W42" s="125">
        <v>350</v>
      </c>
      <c r="X42" s="103" t="s">
        <v>956</v>
      </c>
      <c r="Y42" s="122">
        <v>0.1</v>
      </c>
      <c r="Z42" s="127">
        <v>0</v>
      </c>
      <c r="AA42" s="126">
        <v>0</v>
      </c>
      <c r="AB42" s="130">
        <v>100</v>
      </c>
      <c r="AC42" s="129">
        <v>100</v>
      </c>
      <c r="AD42" s="130">
        <v>100</v>
      </c>
      <c r="AE42" s="131">
        <v>50</v>
      </c>
      <c r="AF42" s="130">
        <v>150</v>
      </c>
      <c r="AG42" s="130"/>
      <c r="AH42" s="54">
        <f t="shared" si="0"/>
        <v>0.42857142857142855</v>
      </c>
      <c r="AI42" s="54">
        <f t="shared" si="1"/>
        <v>0.42857142857142855</v>
      </c>
      <c r="AJ42" s="135">
        <v>19775000</v>
      </c>
      <c r="AK42" s="109"/>
      <c r="AL42" s="108" t="s">
        <v>965</v>
      </c>
      <c r="AM42" s="135">
        <v>9000000</v>
      </c>
      <c r="AN42" s="140"/>
    </row>
    <row r="43" spans="1:40" s="56" customFormat="1" ht="25.5" x14ac:dyDescent="0.25">
      <c r="A43" s="96">
        <v>1</v>
      </c>
      <c r="B43" s="97" t="s">
        <v>5</v>
      </c>
      <c r="C43" s="96">
        <v>1</v>
      </c>
      <c r="D43" s="96" t="s">
        <v>948</v>
      </c>
      <c r="E43" s="97" t="s">
        <v>132</v>
      </c>
      <c r="F43" s="96">
        <v>3</v>
      </c>
      <c r="G43" s="96" t="s">
        <v>979</v>
      </c>
      <c r="H43" s="102" t="s">
        <v>980</v>
      </c>
      <c r="I43" s="96">
        <v>5</v>
      </c>
      <c r="J43" s="96">
        <v>16</v>
      </c>
      <c r="K43" s="97" t="s">
        <v>981</v>
      </c>
      <c r="L43" s="98">
        <v>2020051290020</v>
      </c>
      <c r="M43" s="96">
        <v>1</v>
      </c>
      <c r="N43" s="96">
        <v>1131</v>
      </c>
      <c r="O43" s="97" t="str">
        <f>+VLOOKUP(N43,'Productos PD'!$B$2:$C$349,2,FALSE)</f>
        <v>Estrategias para la prevención de la violencia contra las mujeres</v>
      </c>
      <c r="P43" s="96" t="s">
        <v>952</v>
      </c>
      <c r="Q43" s="96">
        <v>4</v>
      </c>
      <c r="R43" s="96" t="s">
        <v>953</v>
      </c>
      <c r="S43" s="125">
        <v>1</v>
      </c>
      <c r="T43" s="97" t="s">
        <v>954</v>
      </c>
      <c r="U43" s="104" t="s">
        <v>988</v>
      </c>
      <c r="V43" s="96" t="s">
        <v>952</v>
      </c>
      <c r="W43" s="125">
        <v>350</v>
      </c>
      <c r="X43" s="103" t="s">
        <v>956</v>
      </c>
      <c r="Y43" s="122">
        <v>0.1</v>
      </c>
      <c r="Z43" s="127">
        <v>0</v>
      </c>
      <c r="AA43" s="126">
        <v>0</v>
      </c>
      <c r="AB43" s="130">
        <v>100</v>
      </c>
      <c r="AC43" s="129">
        <v>100</v>
      </c>
      <c r="AD43" s="130">
        <v>100</v>
      </c>
      <c r="AE43" s="131">
        <v>50</v>
      </c>
      <c r="AF43" s="130">
        <v>150</v>
      </c>
      <c r="AG43" s="130"/>
      <c r="AH43" s="54">
        <f t="shared" si="0"/>
        <v>0.42857142857142855</v>
      </c>
      <c r="AI43" s="54">
        <f t="shared" si="1"/>
        <v>0.42857142857142855</v>
      </c>
      <c r="AJ43" s="135">
        <v>4000000</v>
      </c>
      <c r="AK43" s="109">
        <v>31409</v>
      </c>
      <c r="AL43" s="108" t="s">
        <v>957</v>
      </c>
      <c r="AM43" s="135">
        <v>2371098</v>
      </c>
      <c r="AN43" s="140"/>
    </row>
    <row r="44" spans="1:40" s="56" customFormat="1" ht="51" x14ac:dyDescent="0.25">
      <c r="A44" s="96">
        <v>1</v>
      </c>
      <c r="B44" s="97" t="s">
        <v>5</v>
      </c>
      <c r="C44" s="96">
        <v>1</v>
      </c>
      <c r="D44" s="96" t="s">
        <v>948</v>
      </c>
      <c r="E44" s="97" t="s">
        <v>132</v>
      </c>
      <c r="F44" s="98">
        <v>3</v>
      </c>
      <c r="G44" s="96" t="s">
        <v>979</v>
      </c>
      <c r="H44" s="102" t="s">
        <v>980</v>
      </c>
      <c r="I44" s="96">
        <v>5</v>
      </c>
      <c r="J44" s="96">
        <v>16</v>
      </c>
      <c r="K44" s="97" t="s">
        <v>981</v>
      </c>
      <c r="L44" s="98">
        <v>2020051290020</v>
      </c>
      <c r="M44" s="96">
        <v>2</v>
      </c>
      <c r="N44" s="96">
        <v>1132</v>
      </c>
      <c r="O44" s="97" t="str">
        <f>+VLOOKUP(N44,'Productos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4" s="96" t="s">
        <v>952</v>
      </c>
      <c r="Q44" s="96">
        <v>4</v>
      </c>
      <c r="R44" s="99" t="s">
        <v>953</v>
      </c>
      <c r="S44" s="125">
        <v>1</v>
      </c>
      <c r="T44" s="97" t="s">
        <v>954</v>
      </c>
      <c r="U44" s="104" t="s">
        <v>989</v>
      </c>
      <c r="V44" s="96" t="s">
        <v>952</v>
      </c>
      <c r="W44" s="125">
        <v>6</v>
      </c>
      <c r="X44" s="103" t="s">
        <v>956</v>
      </c>
      <c r="Y44" s="122">
        <v>0.5</v>
      </c>
      <c r="Z44" s="127">
        <v>1</v>
      </c>
      <c r="AA44" s="128">
        <v>0</v>
      </c>
      <c r="AB44" s="130">
        <v>2</v>
      </c>
      <c r="AC44" s="129">
        <v>2</v>
      </c>
      <c r="AD44" s="130">
        <v>1</v>
      </c>
      <c r="AE44" s="131">
        <v>1</v>
      </c>
      <c r="AF44" s="130">
        <v>2</v>
      </c>
      <c r="AG44" s="130"/>
      <c r="AH44" s="54">
        <f t="shared" si="0"/>
        <v>0.5</v>
      </c>
      <c r="AI44" s="54">
        <f t="shared" si="1"/>
        <v>0.5</v>
      </c>
      <c r="AJ44" s="135">
        <v>600000</v>
      </c>
      <c r="AK44" s="109">
        <v>51415</v>
      </c>
      <c r="AL44" s="109" t="s">
        <v>985</v>
      </c>
      <c r="AM44" s="135"/>
      <c r="AN44" s="140"/>
    </row>
    <row r="45" spans="1:40" s="56" customFormat="1" ht="51" x14ac:dyDescent="0.25">
      <c r="A45" s="96">
        <v>1</v>
      </c>
      <c r="B45" s="97" t="s">
        <v>5</v>
      </c>
      <c r="C45" s="96">
        <v>1</v>
      </c>
      <c r="D45" s="96" t="s">
        <v>948</v>
      </c>
      <c r="E45" s="97" t="s">
        <v>132</v>
      </c>
      <c r="F45" s="98">
        <v>3</v>
      </c>
      <c r="G45" s="96" t="s">
        <v>979</v>
      </c>
      <c r="H45" s="102" t="s">
        <v>980</v>
      </c>
      <c r="I45" s="96">
        <v>5</v>
      </c>
      <c r="J45" s="96">
        <v>16</v>
      </c>
      <c r="K45" s="97" t="s">
        <v>981</v>
      </c>
      <c r="L45" s="98">
        <v>2020051290020</v>
      </c>
      <c r="M45" s="96">
        <v>2</v>
      </c>
      <c r="N45" s="96">
        <v>1132</v>
      </c>
      <c r="O45" s="97" t="str">
        <f>+VLOOKUP(N45,'Productos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5" s="96" t="s">
        <v>952</v>
      </c>
      <c r="Q45" s="96">
        <v>4</v>
      </c>
      <c r="R45" s="99" t="s">
        <v>953</v>
      </c>
      <c r="S45" s="125">
        <v>1</v>
      </c>
      <c r="T45" s="97" t="s">
        <v>954</v>
      </c>
      <c r="U45" s="104" t="s">
        <v>989</v>
      </c>
      <c r="V45" s="96" t="s">
        <v>952</v>
      </c>
      <c r="W45" s="125">
        <v>6</v>
      </c>
      <c r="X45" s="103" t="s">
        <v>956</v>
      </c>
      <c r="Y45" s="122">
        <v>0.5</v>
      </c>
      <c r="Z45" s="127">
        <v>1</v>
      </c>
      <c r="AA45" s="128">
        <v>0</v>
      </c>
      <c r="AB45" s="130">
        <v>2</v>
      </c>
      <c r="AC45" s="129">
        <v>2</v>
      </c>
      <c r="AD45" s="130">
        <v>1</v>
      </c>
      <c r="AE45" s="131">
        <v>1</v>
      </c>
      <c r="AF45" s="130">
        <v>2</v>
      </c>
      <c r="AG45" s="130"/>
      <c r="AH45" s="54">
        <f t="shared" si="0"/>
        <v>0.5</v>
      </c>
      <c r="AI45" s="54">
        <f t="shared" si="1"/>
        <v>0.5</v>
      </c>
      <c r="AJ45" s="135">
        <v>5000000</v>
      </c>
      <c r="AK45" s="109"/>
      <c r="AL45" s="108" t="s">
        <v>965</v>
      </c>
      <c r="AM45" s="135">
        <v>0</v>
      </c>
      <c r="AN45" s="140" t="s">
        <v>1068</v>
      </c>
    </row>
    <row r="46" spans="1:40" s="56" customFormat="1" ht="51" x14ac:dyDescent="0.25">
      <c r="A46" s="96">
        <v>1</v>
      </c>
      <c r="B46" s="97" t="s">
        <v>5</v>
      </c>
      <c r="C46" s="96">
        <v>1</v>
      </c>
      <c r="D46" s="96" t="s">
        <v>948</v>
      </c>
      <c r="E46" s="97" t="s">
        <v>132</v>
      </c>
      <c r="F46" s="98">
        <v>3</v>
      </c>
      <c r="G46" s="96" t="s">
        <v>979</v>
      </c>
      <c r="H46" s="102" t="s">
        <v>980</v>
      </c>
      <c r="I46" s="96">
        <v>5</v>
      </c>
      <c r="J46" s="96">
        <v>16</v>
      </c>
      <c r="K46" s="97" t="s">
        <v>981</v>
      </c>
      <c r="L46" s="98">
        <v>2020051290020</v>
      </c>
      <c r="M46" s="96">
        <v>2</v>
      </c>
      <c r="N46" s="96">
        <v>1132</v>
      </c>
      <c r="O46" s="97" t="str">
        <f>+VLOOKUP(N46,'Productos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6" s="96" t="s">
        <v>952</v>
      </c>
      <c r="Q46" s="96">
        <v>4</v>
      </c>
      <c r="R46" s="99" t="s">
        <v>953</v>
      </c>
      <c r="S46" s="125">
        <v>1</v>
      </c>
      <c r="T46" s="97" t="s">
        <v>954</v>
      </c>
      <c r="U46" s="104" t="s">
        <v>990</v>
      </c>
      <c r="V46" s="96" t="s">
        <v>952</v>
      </c>
      <c r="W46" s="125">
        <v>2000</v>
      </c>
      <c r="X46" s="103" t="s">
        <v>956</v>
      </c>
      <c r="Y46" s="122">
        <v>0.25</v>
      </c>
      <c r="Z46" s="127">
        <v>0</v>
      </c>
      <c r="AA46" s="126">
        <v>0</v>
      </c>
      <c r="AB46" s="130">
        <v>400</v>
      </c>
      <c r="AC46" s="129">
        <v>400</v>
      </c>
      <c r="AD46" s="130">
        <v>800</v>
      </c>
      <c r="AE46" s="131">
        <v>800</v>
      </c>
      <c r="AF46" s="130">
        <v>800</v>
      </c>
      <c r="AG46" s="130"/>
      <c r="AH46" s="54">
        <f t="shared" si="0"/>
        <v>0.6</v>
      </c>
      <c r="AI46" s="54">
        <f t="shared" si="1"/>
        <v>0.6</v>
      </c>
      <c r="AJ46" s="135">
        <v>600000</v>
      </c>
      <c r="AK46" s="109">
        <v>51415</v>
      </c>
      <c r="AL46" s="109" t="s">
        <v>985</v>
      </c>
      <c r="AM46" s="135">
        <v>2925521</v>
      </c>
      <c r="AN46" s="140"/>
    </row>
    <row r="47" spans="1:40" s="56" customFormat="1" ht="51" x14ac:dyDescent="0.25">
      <c r="A47" s="96">
        <v>1</v>
      </c>
      <c r="B47" s="97" t="s">
        <v>5</v>
      </c>
      <c r="C47" s="96">
        <v>1</v>
      </c>
      <c r="D47" s="96" t="s">
        <v>948</v>
      </c>
      <c r="E47" s="97" t="s">
        <v>132</v>
      </c>
      <c r="F47" s="98">
        <v>3</v>
      </c>
      <c r="G47" s="96" t="s">
        <v>979</v>
      </c>
      <c r="H47" s="102" t="s">
        <v>980</v>
      </c>
      <c r="I47" s="96">
        <v>5</v>
      </c>
      <c r="J47" s="96">
        <v>16</v>
      </c>
      <c r="K47" s="97" t="s">
        <v>981</v>
      </c>
      <c r="L47" s="98">
        <v>2020051290020</v>
      </c>
      <c r="M47" s="96">
        <v>2</v>
      </c>
      <c r="N47" s="96">
        <v>1132</v>
      </c>
      <c r="O47" s="97" t="str">
        <f>+VLOOKUP(N47,'Productos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7" s="96" t="s">
        <v>952</v>
      </c>
      <c r="Q47" s="96">
        <v>4</v>
      </c>
      <c r="R47" s="99" t="s">
        <v>953</v>
      </c>
      <c r="S47" s="125">
        <v>1</v>
      </c>
      <c r="T47" s="97" t="s">
        <v>954</v>
      </c>
      <c r="U47" s="104" t="s">
        <v>990</v>
      </c>
      <c r="V47" s="96" t="s">
        <v>952</v>
      </c>
      <c r="W47" s="125">
        <v>2000</v>
      </c>
      <c r="X47" s="103" t="s">
        <v>956</v>
      </c>
      <c r="Y47" s="122">
        <v>0.25</v>
      </c>
      <c r="Z47" s="127">
        <v>0</v>
      </c>
      <c r="AA47" s="126">
        <v>0</v>
      </c>
      <c r="AB47" s="130">
        <v>400</v>
      </c>
      <c r="AC47" s="129">
        <v>400</v>
      </c>
      <c r="AD47" s="130">
        <v>800</v>
      </c>
      <c r="AE47" s="131">
        <v>800</v>
      </c>
      <c r="AF47" s="130">
        <v>800</v>
      </c>
      <c r="AG47" s="130"/>
      <c r="AH47" s="54">
        <f t="shared" si="0"/>
        <v>0.6</v>
      </c>
      <c r="AI47" s="54">
        <f t="shared" si="1"/>
        <v>0.6</v>
      </c>
      <c r="AJ47" s="135">
        <v>5000000</v>
      </c>
      <c r="AK47" s="109"/>
      <c r="AL47" s="108" t="s">
        <v>965</v>
      </c>
      <c r="AM47" s="135">
        <v>5000000</v>
      </c>
      <c r="AN47" s="140" t="s">
        <v>1067</v>
      </c>
    </row>
    <row r="48" spans="1:40" s="56" customFormat="1" ht="51" x14ac:dyDescent="0.25">
      <c r="A48" s="96">
        <v>1</v>
      </c>
      <c r="B48" s="97" t="s">
        <v>5</v>
      </c>
      <c r="C48" s="96">
        <v>1</v>
      </c>
      <c r="D48" s="96" t="s">
        <v>948</v>
      </c>
      <c r="E48" s="97" t="s">
        <v>132</v>
      </c>
      <c r="F48" s="98">
        <v>3</v>
      </c>
      <c r="G48" s="96" t="s">
        <v>979</v>
      </c>
      <c r="H48" s="102" t="s">
        <v>980</v>
      </c>
      <c r="I48" s="96">
        <v>5</v>
      </c>
      <c r="J48" s="96">
        <v>16</v>
      </c>
      <c r="K48" s="97" t="s">
        <v>981</v>
      </c>
      <c r="L48" s="98">
        <v>2020051290020</v>
      </c>
      <c r="M48" s="96">
        <v>2</v>
      </c>
      <c r="N48" s="96">
        <v>1132</v>
      </c>
      <c r="O48" s="97" t="str">
        <f>+VLOOKUP(N48,'Productos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8" s="96" t="s">
        <v>952</v>
      </c>
      <c r="Q48" s="96">
        <v>4</v>
      </c>
      <c r="R48" s="99" t="s">
        <v>953</v>
      </c>
      <c r="S48" s="125">
        <v>1</v>
      </c>
      <c r="T48" s="97" t="s">
        <v>954</v>
      </c>
      <c r="U48" s="104" t="s">
        <v>991</v>
      </c>
      <c r="V48" s="96" t="s">
        <v>952</v>
      </c>
      <c r="W48" s="125">
        <v>200</v>
      </c>
      <c r="X48" s="103" t="s">
        <v>956</v>
      </c>
      <c r="Y48" s="122">
        <v>0.25</v>
      </c>
      <c r="Z48" s="127">
        <v>0</v>
      </c>
      <c r="AA48" s="126">
        <v>0</v>
      </c>
      <c r="AB48" s="130">
        <v>100</v>
      </c>
      <c r="AC48" s="129">
        <v>100</v>
      </c>
      <c r="AD48" s="130">
        <v>100</v>
      </c>
      <c r="AE48" s="131">
        <v>0</v>
      </c>
      <c r="AF48" s="130">
        <v>0</v>
      </c>
      <c r="AG48" s="113"/>
      <c r="AH48" s="54">
        <f t="shared" si="0"/>
        <v>0.5</v>
      </c>
      <c r="AI48" s="54">
        <f t="shared" si="1"/>
        <v>0.5</v>
      </c>
      <c r="AJ48" s="135">
        <v>500000</v>
      </c>
      <c r="AK48" s="109">
        <v>51415</v>
      </c>
      <c r="AL48" s="109" t="s">
        <v>985</v>
      </c>
      <c r="AM48" s="135"/>
      <c r="AN48" s="140" t="s">
        <v>1054</v>
      </c>
    </row>
    <row r="49" spans="1:40" s="56" customFormat="1" ht="51" x14ac:dyDescent="0.25">
      <c r="A49" s="96">
        <v>1</v>
      </c>
      <c r="B49" s="97" t="s">
        <v>5</v>
      </c>
      <c r="C49" s="96">
        <v>1</v>
      </c>
      <c r="D49" s="96" t="s">
        <v>948</v>
      </c>
      <c r="E49" s="97" t="s">
        <v>132</v>
      </c>
      <c r="F49" s="98">
        <v>3</v>
      </c>
      <c r="G49" s="96" t="s">
        <v>979</v>
      </c>
      <c r="H49" s="102" t="s">
        <v>980</v>
      </c>
      <c r="I49" s="96">
        <v>5</v>
      </c>
      <c r="J49" s="96">
        <v>16</v>
      </c>
      <c r="K49" s="97" t="s">
        <v>981</v>
      </c>
      <c r="L49" s="98">
        <v>2020051290020</v>
      </c>
      <c r="M49" s="96">
        <v>2</v>
      </c>
      <c r="N49" s="96">
        <v>1132</v>
      </c>
      <c r="O49" s="97" t="str">
        <f>+VLOOKUP(N49,'Productos PD'!$B$2:$C$349,2,FALSE)</f>
        <v>Implementar rutas de atención de género acompañados del sector Justica, Salud, Educación y Protección para garantizar a las mujeres víctimas de violencia el restablecimiento de sus derechos, la reparación al daño causado y las garantías de no repetición</v>
      </c>
      <c r="P49" s="96" t="s">
        <v>952</v>
      </c>
      <c r="Q49" s="96">
        <v>4</v>
      </c>
      <c r="R49" s="99" t="s">
        <v>953</v>
      </c>
      <c r="S49" s="125">
        <v>1</v>
      </c>
      <c r="T49" s="97" t="s">
        <v>954</v>
      </c>
      <c r="U49" s="104" t="s">
        <v>991</v>
      </c>
      <c r="V49" s="96" t="s">
        <v>952</v>
      </c>
      <c r="W49" s="125">
        <v>200</v>
      </c>
      <c r="X49" s="103" t="s">
        <v>956</v>
      </c>
      <c r="Y49" s="122">
        <v>0.25</v>
      </c>
      <c r="Z49" s="127">
        <v>0</v>
      </c>
      <c r="AA49" s="126">
        <v>0</v>
      </c>
      <c r="AB49" s="130">
        <v>100</v>
      </c>
      <c r="AC49" s="129">
        <v>100</v>
      </c>
      <c r="AD49" s="130">
        <v>100</v>
      </c>
      <c r="AE49" s="131">
        <v>0</v>
      </c>
      <c r="AF49" s="130">
        <v>0</v>
      </c>
      <c r="AG49" s="113"/>
      <c r="AH49" s="54">
        <f t="shared" si="0"/>
        <v>0.5</v>
      </c>
      <c r="AI49" s="54">
        <f t="shared" si="1"/>
        <v>0.5</v>
      </c>
      <c r="AJ49" s="135">
        <v>5000000</v>
      </c>
      <c r="AK49" s="109"/>
      <c r="AL49" s="108" t="s">
        <v>965</v>
      </c>
      <c r="AM49" s="135">
        <v>0</v>
      </c>
      <c r="AN49" s="140"/>
    </row>
    <row r="50" spans="1:40" s="56" customFormat="1" ht="25.5" x14ac:dyDescent="0.25">
      <c r="A50" s="96">
        <v>1</v>
      </c>
      <c r="B50" s="97" t="s">
        <v>5</v>
      </c>
      <c r="C50" s="96">
        <v>1</v>
      </c>
      <c r="D50" s="96" t="s">
        <v>948</v>
      </c>
      <c r="E50" s="97" t="s">
        <v>132</v>
      </c>
      <c r="F50" s="98">
        <v>3</v>
      </c>
      <c r="G50" s="96" t="s">
        <v>979</v>
      </c>
      <c r="H50" s="102" t="s">
        <v>980</v>
      </c>
      <c r="I50" s="96">
        <v>5</v>
      </c>
      <c r="J50" s="96">
        <v>16</v>
      </c>
      <c r="K50" s="97" t="s">
        <v>981</v>
      </c>
      <c r="L50" s="98">
        <v>2020051290020</v>
      </c>
      <c r="M50" s="96">
        <v>3</v>
      </c>
      <c r="N50" s="96">
        <v>1133</v>
      </c>
      <c r="O50" s="97" t="str">
        <f>+VLOOKUP(N50,'Productos PD'!$B$2:$C$349,2,FALSE)</f>
        <v>Apoyo académico, logístico, tecnológico y operativo a la mesa municipal de erradicación de violencia contra las mujeres.</v>
      </c>
      <c r="P50" s="96" t="s">
        <v>952</v>
      </c>
      <c r="Q50" s="96">
        <v>4</v>
      </c>
      <c r="R50" s="99" t="s">
        <v>953</v>
      </c>
      <c r="S50" s="125">
        <v>1</v>
      </c>
      <c r="T50" s="97" t="s">
        <v>954</v>
      </c>
      <c r="U50" s="104" t="s">
        <v>992</v>
      </c>
      <c r="V50" s="96" t="s">
        <v>952</v>
      </c>
      <c r="W50" s="125">
        <v>3</v>
      </c>
      <c r="X50" s="103" t="s">
        <v>956</v>
      </c>
      <c r="Y50" s="122">
        <v>0.3</v>
      </c>
      <c r="Z50" s="127">
        <v>0</v>
      </c>
      <c r="AA50" s="126">
        <v>0</v>
      </c>
      <c r="AB50" s="130">
        <v>1</v>
      </c>
      <c r="AC50" s="129">
        <v>1</v>
      </c>
      <c r="AD50" s="130">
        <v>0</v>
      </c>
      <c r="AE50" s="131">
        <v>1</v>
      </c>
      <c r="AF50" s="113">
        <v>2</v>
      </c>
      <c r="AG50" s="113"/>
      <c r="AH50" s="54">
        <f t="shared" si="0"/>
        <v>0.66666666666666663</v>
      </c>
      <c r="AI50" s="54">
        <f t="shared" si="1"/>
        <v>0.66666666666666663</v>
      </c>
      <c r="AJ50" s="135">
        <v>500000</v>
      </c>
      <c r="AK50" s="109" t="s">
        <v>1069</v>
      </c>
      <c r="AL50" s="109" t="s">
        <v>985</v>
      </c>
      <c r="AM50" s="135">
        <v>500000</v>
      </c>
      <c r="AN50" s="140"/>
    </row>
    <row r="51" spans="1:40" s="56" customFormat="1" ht="25.5" x14ac:dyDescent="0.25">
      <c r="A51" s="96">
        <v>1</v>
      </c>
      <c r="B51" s="97" t="s">
        <v>5</v>
      </c>
      <c r="C51" s="96">
        <v>1</v>
      </c>
      <c r="D51" s="96" t="s">
        <v>948</v>
      </c>
      <c r="E51" s="97" t="s">
        <v>132</v>
      </c>
      <c r="F51" s="98">
        <v>3</v>
      </c>
      <c r="G51" s="96" t="s">
        <v>979</v>
      </c>
      <c r="H51" s="102" t="s">
        <v>980</v>
      </c>
      <c r="I51" s="96">
        <v>5</v>
      </c>
      <c r="J51" s="96">
        <v>16</v>
      </c>
      <c r="K51" s="97" t="s">
        <v>981</v>
      </c>
      <c r="L51" s="98">
        <v>2020051290020</v>
      </c>
      <c r="M51" s="96">
        <v>3</v>
      </c>
      <c r="N51" s="96">
        <v>1133</v>
      </c>
      <c r="O51" s="97" t="str">
        <f>+VLOOKUP(N51,'Productos PD'!$B$2:$C$349,2,FALSE)</f>
        <v>Apoyo académico, logístico, tecnológico y operativo a la mesa municipal de erradicación de violencia contra las mujeres.</v>
      </c>
      <c r="P51" s="96" t="s">
        <v>952</v>
      </c>
      <c r="Q51" s="96">
        <v>4</v>
      </c>
      <c r="R51" s="99" t="s">
        <v>953</v>
      </c>
      <c r="S51" s="125">
        <v>1</v>
      </c>
      <c r="T51" s="97" t="s">
        <v>954</v>
      </c>
      <c r="U51" s="104" t="s">
        <v>992</v>
      </c>
      <c r="V51" s="96" t="s">
        <v>952</v>
      </c>
      <c r="W51" s="125">
        <v>3</v>
      </c>
      <c r="X51" s="103" t="s">
        <v>956</v>
      </c>
      <c r="Y51" s="122">
        <v>0.3</v>
      </c>
      <c r="Z51" s="127">
        <v>0</v>
      </c>
      <c r="AA51" s="126">
        <v>0</v>
      </c>
      <c r="AB51" s="130">
        <v>1</v>
      </c>
      <c r="AC51" s="129">
        <v>1</v>
      </c>
      <c r="AD51" s="130">
        <v>0</v>
      </c>
      <c r="AE51" s="131">
        <v>1</v>
      </c>
      <c r="AF51" s="113">
        <v>2</v>
      </c>
      <c r="AG51" s="113"/>
      <c r="AH51" s="54">
        <f t="shared" si="0"/>
        <v>0.66666666666666663</v>
      </c>
      <c r="AI51" s="54">
        <f t="shared" si="1"/>
        <v>0.66666666666666663</v>
      </c>
      <c r="AJ51" s="135">
        <v>3000000</v>
      </c>
      <c r="AK51" s="109"/>
      <c r="AL51" s="108" t="s">
        <v>965</v>
      </c>
      <c r="AM51" s="135">
        <v>3000000</v>
      </c>
      <c r="AN51" s="140" t="s">
        <v>1068</v>
      </c>
    </row>
    <row r="52" spans="1:40" s="56" customFormat="1" ht="25.5" x14ac:dyDescent="0.25">
      <c r="A52" s="96">
        <v>1</v>
      </c>
      <c r="B52" s="97" t="s">
        <v>5</v>
      </c>
      <c r="C52" s="96">
        <v>1</v>
      </c>
      <c r="D52" s="96" t="s">
        <v>948</v>
      </c>
      <c r="E52" s="97" t="s">
        <v>132</v>
      </c>
      <c r="F52" s="98">
        <v>3</v>
      </c>
      <c r="G52" s="96" t="s">
        <v>979</v>
      </c>
      <c r="H52" s="102" t="s">
        <v>980</v>
      </c>
      <c r="I52" s="96">
        <v>5</v>
      </c>
      <c r="J52" s="96">
        <v>16</v>
      </c>
      <c r="K52" s="97" t="s">
        <v>981</v>
      </c>
      <c r="L52" s="98">
        <v>2020051290020</v>
      </c>
      <c r="M52" s="96">
        <v>3</v>
      </c>
      <c r="N52" s="96">
        <v>1133</v>
      </c>
      <c r="O52" s="97" t="str">
        <f>+VLOOKUP(N52,'Productos PD'!$B$2:$C$349,2,FALSE)</f>
        <v>Apoyo académico, logístico, tecnológico y operativo a la mesa municipal de erradicación de violencia contra las mujeres.</v>
      </c>
      <c r="P52" s="96" t="s">
        <v>952</v>
      </c>
      <c r="Q52" s="96">
        <v>4</v>
      </c>
      <c r="R52" s="99" t="s">
        <v>953</v>
      </c>
      <c r="S52" s="125">
        <v>1</v>
      </c>
      <c r="T52" s="97" t="s">
        <v>954</v>
      </c>
      <c r="U52" s="105" t="s">
        <v>993</v>
      </c>
      <c r="V52" s="96" t="s">
        <v>983</v>
      </c>
      <c r="W52" s="122">
        <v>1</v>
      </c>
      <c r="X52" s="96" t="s">
        <v>984</v>
      </c>
      <c r="Y52" s="122">
        <v>0.2</v>
      </c>
      <c r="Z52" s="111">
        <v>0.2</v>
      </c>
      <c r="AA52" s="111">
        <v>0.2</v>
      </c>
      <c r="AB52" s="111">
        <v>0.5</v>
      </c>
      <c r="AC52" s="114">
        <v>0.5</v>
      </c>
      <c r="AD52" s="111">
        <v>0.7</v>
      </c>
      <c r="AE52" s="123">
        <v>0.7</v>
      </c>
      <c r="AF52" s="111">
        <v>1</v>
      </c>
      <c r="AG52" s="113"/>
      <c r="AH52" s="54">
        <f t="shared" si="0"/>
        <v>1</v>
      </c>
      <c r="AI52" s="54">
        <f t="shared" si="1"/>
        <v>1</v>
      </c>
      <c r="AJ52" s="135">
        <v>1000000</v>
      </c>
      <c r="AK52" s="109">
        <v>51415</v>
      </c>
      <c r="AL52" s="109" t="s">
        <v>985</v>
      </c>
      <c r="AM52" s="135"/>
      <c r="AN52" s="140"/>
    </row>
    <row r="53" spans="1:40" s="56" customFormat="1" ht="25.5" x14ac:dyDescent="0.25">
      <c r="A53" s="96">
        <v>1</v>
      </c>
      <c r="B53" s="97" t="s">
        <v>5</v>
      </c>
      <c r="C53" s="96">
        <v>1</v>
      </c>
      <c r="D53" s="96" t="s">
        <v>948</v>
      </c>
      <c r="E53" s="97" t="s">
        <v>132</v>
      </c>
      <c r="F53" s="98">
        <v>3</v>
      </c>
      <c r="G53" s="96" t="s">
        <v>979</v>
      </c>
      <c r="H53" s="102" t="s">
        <v>980</v>
      </c>
      <c r="I53" s="96">
        <v>5</v>
      </c>
      <c r="J53" s="96">
        <v>16</v>
      </c>
      <c r="K53" s="97" t="s">
        <v>981</v>
      </c>
      <c r="L53" s="98">
        <v>2020051290020</v>
      </c>
      <c r="M53" s="96">
        <v>3</v>
      </c>
      <c r="N53" s="96">
        <v>1133</v>
      </c>
      <c r="O53" s="97" t="str">
        <f>+VLOOKUP(N53,'Productos PD'!$B$2:$C$349,2,FALSE)</f>
        <v>Apoyo académico, logístico, tecnológico y operativo a la mesa municipal de erradicación de violencia contra las mujeres.</v>
      </c>
      <c r="P53" s="96" t="s">
        <v>952</v>
      </c>
      <c r="Q53" s="96">
        <v>4</v>
      </c>
      <c r="R53" s="99" t="s">
        <v>953</v>
      </c>
      <c r="S53" s="125">
        <v>1</v>
      </c>
      <c r="T53" s="97" t="s">
        <v>954</v>
      </c>
      <c r="U53" s="105" t="s">
        <v>993</v>
      </c>
      <c r="V53" s="96" t="s">
        <v>983</v>
      </c>
      <c r="W53" s="122">
        <v>1</v>
      </c>
      <c r="X53" s="96" t="s">
        <v>984</v>
      </c>
      <c r="Y53" s="122">
        <v>0.2</v>
      </c>
      <c r="Z53" s="111">
        <v>0.2</v>
      </c>
      <c r="AA53" s="111">
        <v>0</v>
      </c>
      <c r="AB53" s="111">
        <v>0.5</v>
      </c>
      <c r="AC53" s="114">
        <v>0.5</v>
      </c>
      <c r="AD53" s="111">
        <v>0.7</v>
      </c>
      <c r="AE53" s="123">
        <v>0.7</v>
      </c>
      <c r="AF53" s="111">
        <v>1</v>
      </c>
      <c r="AG53" s="113"/>
      <c r="AH53" s="54">
        <f t="shared" si="0"/>
        <v>1</v>
      </c>
      <c r="AI53" s="54">
        <f t="shared" si="1"/>
        <v>1</v>
      </c>
      <c r="AJ53" s="135">
        <v>3000000</v>
      </c>
      <c r="AK53" s="109"/>
      <c r="AL53" s="108" t="s">
        <v>965</v>
      </c>
      <c r="AM53" s="135">
        <v>0</v>
      </c>
      <c r="AN53" s="140"/>
    </row>
    <row r="54" spans="1:40" s="56" customFormat="1" ht="25.5" x14ac:dyDescent="0.25">
      <c r="A54" s="96">
        <v>1</v>
      </c>
      <c r="B54" s="97" t="s">
        <v>5</v>
      </c>
      <c r="C54" s="96">
        <v>1</v>
      </c>
      <c r="D54" s="96" t="s">
        <v>948</v>
      </c>
      <c r="E54" s="97" t="s">
        <v>132</v>
      </c>
      <c r="F54" s="98">
        <v>3</v>
      </c>
      <c r="G54" s="96" t="s">
        <v>979</v>
      </c>
      <c r="H54" s="102" t="s">
        <v>980</v>
      </c>
      <c r="I54" s="96">
        <v>5</v>
      </c>
      <c r="J54" s="96">
        <v>16</v>
      </c>
      <c r="K54" s="97" t="s">
        <v>981</v>
      </c>
      <c r="L54" s="98">
        <v>2020051290020</v>
      </c>
      <c r="M54" s="96">
        <v>3</v>
      </c>
      <c r="N54" s="96">
        <v>1133</v>
      </c>
      <c r="O54" s="97" t="str">
        <f>+VLOOKUP(N54,'Productos PD'!$B$2:$C$349,2,FALSE)</f>
        <v>Apoyo académico, logístico, tecnológico y operativo a la mesa municipal de erradicación de violencia contra las mujeres.</v>
      </c>
      <c r="P54" s="96" t="s">
        <v>952</v>
      </c>
      <c r="Q54" s="96">
        <v>4</v>
      </c>
      <c r="R54" s="99" t="s">
        <v>953</v>
      </c>
      <c r="S54" s="125">
        <v>1</v>
      </c>
      <c r="T54" s="97" t="s">
        <v>954</v>
      </c>
      <c r="U54" s="104" t="s">
        <v>994</v>
      </c>
      <c r="V54" s="96" t="s">
        <v>952</v>
      </c>
      <c r="W54" s="125">
        <v>100</v>
      </c>
      <c r="X54" s="103" t="s">
        <v>956</v>
      </c>
      <c r="Y54" s="122">
        <v>0.2</v>
      </c>
      <c r="Z54" s="126">
        <v>20</v>
      </c>
      <c r="AA54" s="128">
        <v>20</v>
      </c>
      <c r="AB54" s="113">
        <v>30</v>
      </c>
      <c r="AC54" s="129">
        <v>30</v>
      </c>
      <c r="AD54" s="113">
        <v>30</v>
      </c>
      <c r="AE54" s="131">
        <v>30</v>
      </c>
      <c r="AF54" s="113">
        <v>20</v>
      </c>
      <c r="AG54" s="130"/>
      <c r="AH54" s="54">
        <f t="shared" si="0"/>
        <v>0.8</v>
      </c>
      <c r="AI54" s="54">
        <f t="shared" si="1"/>
        <v>0.8</v>
      </c>
      <c r="AJ54" s="135">
        <v>500000</v>
      </c>
      <c r="AK54" s="109">
        <v>51415</v>
      </c>
      <c r="AL54" s="109" t="s">
        <v>985</v>
      </c>
      <c r="AM54" s="135"/>
      <c r="AN54" s="140"/>
    </row>
    <row r="55" spans="1:40" s="56" customFormat="1" ht="25.5" x14ac:dyDescent="0.25">
      <c r="A55" s="96">
        <v>1</v>
      </c>
      <c r="B55" s="97" t="s">
        <v>5</v>
      </c>
      <c r="C55" s="96">
        <v>1</v>
      </c>
      <c r="D55" s="96" t="s">
        <v>948</v>
      </c>
      <c r="E55" s="97" t="s">
        <v>132</v>
      </c>
      <c r="F55" s="98">
        <v>3</v>
      </c>
      <c r="G55" s="96" t="s">
        <v>979</v>
      </c>
      <c r="H55" s="102" t="s">
        <v>980</v>
      </c>
      <c r="I55" s="96">
        <v>5</v>
      </c>
      <c r="J55" s="96">
        <v>16</v>
      </c>
      <c r="K55" s="97" t="s">
        <v>981</v>
      </c>
      <c r="L55" s="98">
        <v>2020051290020</v>
      </c>
      <c r="M55" s="96">
        <v>3</v>
      </c>
      <c r="N55" s="96">
        <v>1133</v>
      </c>
      <c r="O55" s="97" t="str">
        <f>+VLOOKUP(N55,'Productos PD'!$B$2:$C$349,2,FALSE)</f>
        <v>Apoyo académico, logístico, tecnológico y operativo a la mesa municipal de erradicación de violencia contra las mujeres.</v>
      </c>
      <c r="P55" s="96" t="s">
        <v>952</v>
      </c>
      <c r="Q55" s="96">
        <v>4</v>
      </c>
      <c r="R55" s="99" t="s">
        <v>953</v>
      </c>
      <c r="S55" s="125">
        <v>1</v>
      </c>
      <c r="T55" s="97" t="s">
        <v>954</v>
      </c>
      <c r="U55" s="104" t="s">
        <v>994</v>
      </c>
      <c r="V55" s="96" t="s">
        <v>952</v>
      </c>
      <c r="W55" s="125">
        <v>100</v>
      </c>
      <c r="X55" s="103" t="s">
        <v>956</v>
      </c>
      <c r="Y55" s="122">
        <v>0.2</v>
      </c>
      <c r="Z55" s="126">
        <v>20</v>
      </c>
      <c r="AA55" s="128">
        <v>20</v>
      </c>
      <c r="AB55" s="113">
        <v>30</v>
      </c>
      <c r="AC55" s="129">
        <v>30</v>
      </c>
      <c r="AD55" s="113">
        <v>30</v>
      </c>
      <c r="AE55" s="131">
        <v>30</v>
      </c>
      <c r="AF55" s="113">
        <v>20</v>
      </c>
      <c r="AG55" s="130"/>
      <c r="AH55" s="54">
        <f t="shared" si="0"/>
        <v>0.8</v>
      </c>
      <c r="AI55" s="54">
        <f t="shared" si="1"/>
        <v>0.8</v>
      </c>
      <c r="AJ55" s="135">
        <v>3000000</v>
      </c>
      <c r="AK55" s="109"/>
      <c r="AL55" s="108" t="s">
        <v>965</v>
      </c>
      <c r="AM55" s="135">
        <v>1400000</v>
      </c>
      <c r="AN55" s="140"/>
    </row>
    <row r="56" spans="1:40" s="56" customFormat="1" ht="51" x14ac:dyDescent="0.25">
      <c r="A56" s="96">
        <v>1</v>
      </c>
      <c r="B56" s="97" t="s">
        <v>5</v>
      </c>
      <c r="C56" s="96">
        <v>1</v>
      </c>
      <c r="D56" s="96" t="s">
        <v>948</v>
      </c>
      <c r="E56" s="97" t="s">
        <v>132</v>
      </c>
      <c r="F56" s="98">
        <v>3</v>
      </c>
      <c r="G56" s="96" t="s">
        <v>979</v>
      </c>
      <c r="H56" s="102" t="s">
        <v>980</v>
      </c>
      <c r="I56" s="96">
        <v>5</v>
      </c>
      <c r="J56" s="96">
        <v>16</v>
      </c>
      <c r="K56" s="97" t="s">
        <v>981</v>
      </c>
      <c r="L56" s="98">
        <v>2020051290020</v>
      </c>
      <c r="M56" s="96">
        <v>3</v>
      </c>
      <c r="N56" s="96">
        <v>1133</v>
      </c>
      <c r="O56" s="97" t="str">
        <f>+VLOOKUP(N56,'Productos PD'!$B$2:$C$349,2,FALSE)</f>
        <v>Apoyo académico, logístico, tecnológico y operativo a la mesa municipal de erradicación de violencia contra las mujeres.</v>
      </c>
      <c r="P56" s="96" t="s">
        <v>952</v>
      </c>
      <c r="Q56" s="96">
        <v>4</v>
      </c>
      <c r="R56" s="99" t="s">
        <v>953</v>
      </c>
      <c r="S56" s="125">
        <v>1</v>
      </c>
      <c r="T56" s="97" t="s">
        <v>954</v>
      </c>
      <c r="U56" s="97" t="s">
        <v>995</v>
      </c>
      <c r="V56" s="96" t="s">
        <v>952</v>
      </c>
      <c r="W56" s="125">
        <v>6</v>
      </c>
      <c r="X56" s="103" t="s">
        <v>956</v>
      </c>
      <c r="Y56" s="122">
        <v>0.3</v>
      </c>
      <c r="Z56" s="126">
        <v>1</v>
      </c>
      <c r="AA56" s="126">
        <v>1</v>
      </c>
      <c r="AB56" s="113">
        <v>2</v>
      </c>
      <c r="AC56" s="129">
        <v>2</v>
      </c>
      <c r="AD56" s="113">
        <v>1</v>
      </c>
      <c r="AE56" s="131">
        <v>1</v>
      </c>
      <c r="AF56" s="113">
        <v>2</v>
      </c>
      <c r="AG56" s="113"/>
      <c r="AH56" s="54">
        <f t="shared" si="0"/>
        <v>0.66666666666666663</v>
      </c>
      <c r="AI56" s="54">
        <f t="shared" si="1"/>
        <v>0.66666666666666663</v>
      </c>
      <c r="AJ56" s="135">
        <v>3379290</v>
      </c>
      <c r="AK56" s="109">
        <v>51415</v>
      </c>
      <c r="AL56" s="108" t="s">
        <v>957</v>
      </c>
      <c r="AM56" s="135">
        <v>371098</v>
      </c>
      <c r="AN56" s="140"/>
    </row>
    <row r="57" spans="1:40" s="56" customFormat="1" ht="51" x14ac:dyDescent="0.25">
      <c r="A57" s="96">
        <v>1</v>
      </c>
      <c r="B57" s="97" t="s">
        <v>5</v>
      </c>
      <c r="C57" s="96">
        <v>1</v>
      </c>
      <c r="D57" s="96" t="s">
        <v>948</v>
      </c>
      <c r="E57" s="97" t="s">
        <v>132</v>
      </c>
      <c r="F57" s="98">
        <v>3</v>
      </c>
      <c r="G57" s="96" t="s">
        <v>979</v>
      </c>
      <c r="H57" s="102" t="s">
        <v>980</v>
      </c>
      <c r="I57" s="96">
        <v>5</v>
      </c>
      <c r="J57" s="96">
        <v>16</v>
      </c>
      <c r="K57" s="97" t="s">
        <v>981</v>
      </c>
      <c r="L57" s="98">
        <v>2020051290020</v>
      </c>
      <c r="M57" s="96">
        <v>3</v>
      </c>
      <c r="N57" s="96">
        <v>1133</v>
      </c>
      <c r="O57" s="97" t="str">
        <f>+VLOOKUP(N57,'Productos PD'!$B$2:$C$349,2,FALSE)</f>
        <v>Apoyo académico, logístico, tecnológico y operativo a la mesa municipal de erradicación de violencia contra las mujeres.</v>
      </c>
      <c r="P57" s="96" t="s">
        <v>952</v>
      </c>
      <c r="Q57" s="96">
        <v>4</v>
      </c>
      <c r="R57" s="99" t="s">
        <v>953</v>
      </c>
      <c r="S57" s="125">
        <v>1</v>
      </c>
      <c r="T57" s="97" t="s">
        <v>954</v>
      </c>
      <c r="U57" s="97" t="s">
        <v>995</v>
      </c>
      <c r="V57" s="96" t="s">
        <v>952</v>
      </c>
      <c r="W57" s="125">
        <v>6</v>
      </c>
      <c r="X57" s="103" t="s">
        <v>956</v>
      </c>
      <c r="Y57" s="122">
        <v>0.3</v>
      </c>
      <c r="Z57" s="126">
        <v>1</v>
      </c>
      <c r="AA57" s="126">
        <v>1</v>
      </c>
      <c r="AB57" s="113">
        <v>2</v>
      </c>
      <c r="AC57" s="129">
        <v>2</v>
      </c>
      <c r="AD57" s="113">
        <v>1</v>
      </c>
      <c r="AE57" s="131">
        <v>1</v>
      </c>
      <c r="AF57" s="113">
        <v>2</v>
      </c>
      <c r="AG57" s="113"/>
      <c r="AH57" s="54">
        <f t="shared" si="0"/>
        <v>0.66666666666666663</v>
      </c>
      <c r="AI57" s="54">
        <f t="shared" si="1"/>
        <v>0.66666666666666663</v>
      </c>
      <c r="AJ57" s="135">
        <v>3000000</v>
      </c>
      <c r="AK57" s="109"/>
      <c r="AL57" s="108" t="s">
        <v>965</v>
      </c>
      <c r="AM57" s="135">
        <v>0</v>
      </c>
      <c r="AN57" s="140"/>
    </row>
    <row r="58" spans="1:40" s="56" customFormat="1" ht="25.5" x14ac:dyDescent="0.25">
      <c r="A58" s="96">
        <v>1</v>
      </c>
      <c r="B58" s="97" t="s">
        <v>5</v>
      </c>
      <c r="C58" s="96">
        <v>1</v>
      </c>
      <c r="D58" s="96" t="s">
        <v>948</v>
      </c>
      <c r="E58" s="97" t="s">
        <v>132</v>
      </c>
      <c r="F58" s="98">
        <v>3</v>
      </c>
      <c r="G58" s="96" t="s">
        <v>979</v>
      </c>
      <c r="H58" s="102" t="s">
        <v>980</v>
      </c>
      <c r="I58" s="96">
        <v>5</v>
      </c>
      <c r="J58" s="96">
        <v>16</v>
      </c>
      <c r="K58" s="97" t="s">
        <v>981</v>
      </c>
      <c r="L58" s="98">
        <v>2020051290020</v>
      </c>
      <c r="M58" s="96">
        <v>4</v>
      </c>
      <c r="N58" s="96">
        <v>1134</v>
      </c>
      <c r="O58" s="97" t="str">
        <f>+VLOOKUP(N58,'Productos PD'!$B$2:$C$349,2,FALSE)</f>
        <v>Atención y seguimiento de mujeres víctimas de violencias de género</v>
      </c>
      <c r="P58" s="96" t="s">
        <v>952</v>
      </c>
      <c r="Q58" s="96">
        <v>200</v>
      </c>
      <c r="R58" s="99" t="s">
        <v>953</v>
      </c>
      <c r="S58" s="125">
        <v>55</v>
      </c>
      <c r="T58" s="97" t="s">
        <v>954</v>
      </c>
      <c r="U58" s="104" t="s">
        <v>996</v>
      </c>
      <c r="V58" s="96" t="s">
        <v>952</v>
      </c>
      <c r="W58" s="125">
        <v>700</v>
      </c>
      <c r="X58" s="103" t="s">
        <v>956</v>
      </c>
      <c r="Y58" s="122">
        <v>1</v>
      </c>
      <c r="Z58" s="127">
        <v>50</v>
      </c>
      <c r="AA58" s="126">
        <v>50</v>
      </c>
      <c r="AB58" s="130">
        <v>200</v>
      </c>
      <c r="AC58" s="129">
        <v>200</v>
      </c>
      <c r="AD58" s="130">
        <v>300</v>
      </c>
      <c r="AE58" s="142">
        <v>300</v>
      </c>
      <c r="AF58" s="130">
        <v>150</v>
      </c>
      <c r="AG58" s="113"/>
      <c r="AH58" s="54">
        <f t="shared" si="0"/>
        <v>0.7857142857142857</v>
      </c>
      <c r="AI58" s="54">
        <f t="shared" si="1"/>
        <v>0.7857142857142857</v>
      </c>
      <c r="AJ58" s="135">
        <v>1000000</v>
      </c>
      <c r="AK58" s="109">
        <v>51415</v>
      </c>
      <c r="AL58" s="109" t="s">
        <v>985</v>
      </c>
      <c r="AM58" s="135">
        <v>100000</v>
      </c>
      <c r="AN58" s="140"/>
    </row>
    <row r="59" spans="1:40" s="56" customFormat="1" ht="25.5" x14ac:dyDescent="0.25">
      <c r="A59" s="96">
        <v>1</v>
      </c>
      <c r="B59" s="97" t="s">
        <v>5</v>
      </c>
      <c r="C59" s="96">
        <v>1</v>
      </c>
      <c r="D59" s="96" t="s">
        <v>948</v>
      </c>
      <c r="E59" s="97" t="s">
        <v>132</v>
      </c>
      <c r="F59" s="98">
        <v>3</v>
      </c>
      <c r="G59" s="96" t="s">
        <v>979</v>
      </c>
      <c r="H59" s="102" t="s">
        <v>980</v>
      </c>
      <c r="I59" s="96">
        <v>5</v>
      </c>
      <c r="J59" s="96">
        <v>16</v>
      </c>
      <c r="K59" s="97" t="s">
        <v>981</v>
      </c>
      <c r="L59" s="98">
        <v>2020051290020</v>
      </c>
      <c r="M59" s="96">
        <v>4</v>
      </c>
      <c r="N59" s="96">
        <v>1134</v>
      </c>
      <c r="O59" s="97" t="str">
        <f>+VLOOKUP(N59,'Productos PD'!$B$2:$C$349,2,FALSE)</f>
        <v>Atención y seguimiento de mujeres víctimas de violencias de género</v>
      </c>
      <c r="P59" s="96" t="s">
        <v>952</v>
      </c>
      <c r="Q59" s="96">
        <v>200</v>
      </c>
      <c r="R59" s="99" t="s">
        <v>953</v>
      </c>
      <c r="S59" s="125">
        <v>55</v>
      </c>
      <c r="T59" s="97" t="s">
        <v>954</v>
      </c>
      <c r="U59" s="104" t="s">
        <v>996</v>
      </c>
      <c r="V59" s="96" t="s">
        <v>952</v>
      </c>
      <c r="W59" s="125">
        <v>700</v>
      </c>
      <c r="X59" s="103" t="s">
        <v>956</v>
      </c>
      <c r="Y59" s="122">
        <v>1</v>
      </c>
      <c r="Z59" s="127">
        <v>50</v>
      </c>
      <c r="AA59" s="126">
        <v>50</v>
      </c>
      <c r="AB59" s="130">
        <v>200</v>
      </c>
      <c r="AC59" s="129">
        <v>200</v>
      </c>
      <c r="AD59" s="130">
        <v>300</v>
      </c>
      <c r="AE59" s="142">
        <v>300</v>
      </c>
      <c r="AF59" s="130">
        <v>150</v>
      </c>
      <c r="AG59" s="113"/>
      <c r="AH59" s="54">
        <f t="shared" si="0"/>
        <v>0.7857142857142857</v>
      </c>
      <c r="AI59" s="54">
        <f t="shared" si="1"/>
        <v>0.7857142857142857</v>
      </c>
      <c r="AJ59" s="135">
        <v>3935023</v>
      </c>
      <c r="AK59" s="115">
        <v>31403</v>
      </c>
      <c r="AL59" s="115" t="s">
        <v>957</v>
      </c>
      <c r="AM59" s="135"/>
      <c r="AN59" s="140"/>
    </row>
    <row r="60" spans="1:40" s="56" customFormat="1" ht="51" x14ac:dyDescent="0.25">
      <c r="A60" s="96">
        <v>1</v>
      </c>
      <c r="B60" s="97" t="s">
        <v>5</v>
      </c>
      <c r="C60" s="96">
        <v>1</v>
      </c>
      <c r="D60" s="96" t="s">
        <v>948</v>
      </c>
      <c r="E60" s="97" t="s">
        <v>132</v>
      </c>
      <c r="F60" s="98">
        <v>4</v>
      </c>
      <c r="G60" s="96" t="s">
        <v>997</v>
      </c>
      <c r="H60" s="102" t="s">
        <v>998</v>
      </c>
      <c r="I60" s="96">
        <v>5</v>
      </c>
      <c r="J60" s="96">
        <v>17</v>
      </c>
      <c r="K60" s="97" t="s">
        <v>973</v>
      </c>
      <c r="L60" s="98">
        <v>2020051290019</v>
      </c>
      <c r="M60" s="96">
        <v>1</v>
      </c>
      <c r="N60" s="96">
        <v>1141</v>
      </c>
      <c r="O60" s="97" t="str">
        <f>+VLOOKUP(N60,'Productos PD'!$B$2:$C$349,2,FALSE)</f>
        <v>Acciones de creación, implementación y sostenimiento del sistema de información municipal para el monitoreo, seguimiento y gestión para producir información con enfoque de género, que conduzca a conocer las realidades de la población femenina de Caldas</v>
      </c>
      <c r="P60" s="96" t="s">
        <v>952</v>
      </c>
      <c r="Q60" s="96">
        <v>4</v>
      </c>
      <c r="R60" s="99" t="s">
        <v>953</v>
      </c>
      <c r="S60" s="125">
        <v>2</v>
      </c>
      <c r="T60" s="97" t="s">
        <v>954</v>
      </c>
      <c r="U60" s="97" t="s">
        <v>999</v>
      </c>
      <c r="V60" s="96" t="s">
        <v>952</v>
      </c>
      <c r="W60" s="125">
        <v>30</v>
      </c>
      <c r="X60" s="103" t="s">
        <v>956</v>
      </c>
      <c r="Y60" s="122">
        <v>1</v>
      </c>
      <c r="Z60" s="126">
        <v>0</v>
      </c>
      <c r="AA60" s="126">
        <v>0</v>
      </c>
      <c r="AB60" s="113">
        <v>10</v>
      </c>
      <c r="AC60" s="129">
        <v>10</v>
      </c>
      <c r="AD60" s="113">
        <v>10</v>
      </c>
      <c r="AE60" s="142">
        <v>10</v>
      </c>
      <c r="AF60" s="113">
        <v>10</v>
      </c>
      <c r="AG60" s="113"/>
      <c r="AH60" s="54">
        <f t="shared" si="0"/>
        <v>0.66666666666666663</v>
      </c>
      <c r="AI60" s="54">
        <f t="shared" si="1"/>
        <v>0.66666666666666663</v>
      </c>
      <c r="AJ60" s="135">
        <v>2000000</v>
      </c>
      <c r="AK60" s="109">
        <v>31411</v>
      </c>
      <c r="AL60" s="108" t="s">
        <v>957</v>
      </c>
      <c r="AM60" s="135">
        <v>2000000</v>
      </c>
      <c r="AN60" s="140"/>
    </row>
    <row r="61" spans="1:40" s="56" customFormat="1" ht="51" x14ac:dyDescent="0.25">
      <c r="A61" s="96">
        <v>1</v>
      </c>
      <c r="B61" s="97" t="s">
        <v>5</v>
      </c>
      <c r="C61" s="96">
        <v>1</v>
      </c>
      <c r="D61" s="96" t="s">
        <v>948</v>
      </c>
      <c r="E61" s="97" t="s">
        <v>132</v>
      </c>
      <c r="F61" s="98">
        <v>4</v>
      </c>
      <c r="G61" s="96" t="s">
        <v>997</v>
      </c>
      <c r="H61" s="102" t="s">
        <v>998</v>
      </c>
      <c r="I61" s="96">
        <v>5</v>
      </c>
      <c r="J61" s="96">
        <v>17</v>
      </c>
      <c r="K61" s="97" t="s">
        <v>973</v>
      </c>
      <c r="L61" s="98">
        <v>2020051290019</v>
      </c>
      <c r="M61" s="96">
        <v>1</v>
      </c>
      <c r="N61" s="96">
        <v>1141</v>
      </c>
      <c r="O61" s="97" t="str">
        <f>+VLOOKUP(N61,'Productos PD'!$B$2:$C$349,2,FALSE)</f>
        <v>Acciones de creación, implementación y sostenimiento del sistema de información municipal para el monitoreo, seguimiento y gestión para producir información con enfoque de género, que conduzca a conocer las realidades de la población femenina de Caldas</v>
      </c>
      <c r="P61" s="96" t="s">
        <v>952</v>
      </c>
      <c r="Q61" s="96">
        <v>4</v>
      </c>
      <c r="R61" s="99" t="s">
        <v>953</v>
      </c>
      <c r="S61" s="125">
        <v>2</v>
      </c>
      <c r="T61" s="97" t="s">
        <v>954</v>
      </c>
      <c r="U61" s="97" t="s">
        <v>999</v>
      </c>
      <c r="V61" s="96" t="s">
        <v>952</v>
      </c>
      <c r="W61" s="125">
        <v>30</v>
      </c>
      <c r="X61" s="103" t="s">
        <v>956</v>
      </c>
      <c r="Y61" s="122">
        <v>1</v>
      </c>
      <c r="Z61" s="126">
        <v>0</v>
      </c>
      <c r="AA61" s="126">
        <v>0</v>
      </c>
      <c r="AB61" s="113">
        <v>10</v>
      </c>
      <c r="AC61" s="129">
        <v>10</v>
      </c>
      <c r="AD61" s="113">
        <v>10</v>
      </c>
      <c r="AE61" s="142">
        <v>10</v>
      </c>
      <c r="AF61" s="113">
        <v>10</v>
      </c>
      <c r="AG61" s="113"/>
      <c r="AH61" s="54">
        <f t="shared" si="0"/>
        <v>0.66666666666666663</v>
      </c>
      <c r="AI61" s="54">
        <f t="shared" si="1"/>
        <v>0.66666666666666663</v>
      </c>
      <c r="AJ61" s="135">
        <v>83000000</v>
      </c>
      <c r="AK61" s="109"/>
      <c r="AL61" s="108" t="s">
        <v>965</v>
      </c>
      <c r="AM61" s="135">
        <v>22000000</v>
      </c>
      <c r="AN61" s="140"/>
    </row>
    <row r="62" spans="1:40" s="56" customFormat="1" ht="51" x14ac:dyDescent="0.25">
      <c r="A62" s="96">
        <v>1</v>
      </c>
      <c r="B62" s="97" t="s">
        <v>5</v>
      </c>
      <c r="C62" s="96">
        <v>1</v>
      </c>
      <c r="D62" s="96" t="s">
        <v>948</v>
      </c>
      <c r="E62" s="97" t="s">
        <v>132</v>
      </c>
      <c r="F62" s="98">
        <v>4</v>
      </c>
      <c r="G62" s="96" t="s">
        <v>997</v>
      </c>
      <c r="H62" s="102" t="s">
        <v>998</v>
      </c>
      <c r="I62" s="96">
        <v>5</v>
      </c>
      <c r="J62" s="96">
        <v>17</v>
      </c>
      <c r="K62" s="97" t="s">
        <v>973</v>
      </c>
      <c r="L62" s="98">
        <v>2020051290019</v>
      </c>
      <c r="M62" s="96">
        <v>2</v>
      </c>
      <c r="N62" s="96">
        <v>1142</v>
      </c>
      <c r="O62" s="97" t="str">
        <f>+VLOOKUP(N62,'Productos PD'!$B$2:$C$349,2,FALSE)</f>
        <v>Acciones para la creación del centro de Promoción Integral para las mujeres y las niñas, como un espacio de acompañamiento psicosocial, empoderamiento social, político, encuentro de saberes, cultura, recreación, deporte y emprendimiento.</v>
      </c>
      <c r="P62" s="96" t="s">
        <v>952</v>
      </c>
      <c r="Q62" s="96">
        <v>3</v>
      </c>
      <c r="R62" s="99" t="s">
        <v>953</v>
      </c>
      <c r="S62" s="125">
        <v>1</v>
      </c>
      <c r="T62" s="97" t="s">
        <v>954</v>
      </c>
      <c r="U62" s="97" t="s">
        <v>1000</v>
      </c>
      <c r="V62" s="96" t="s">
        <v>952</v>
      </c>
      <c r="W62" s="125">
        <v>1</v>
      </c>
      <c r="X62" s="103" t="s">
        <v>956</v>
      </c>
      <c r="Y62" s="122">
        <v>1</v>
      </c>
      <c r="Z62" s="126">
        <v>0</v>
      </c>
      <c r="AA62" s="126">
        <v>0</v>
      </c>
      <c r="AB62" s="130">
        <v>1</v>
      </c>
      <c r="AC62" s="129">
        <v>0</v>
      </c>
      <c r="AD62" s="113">
        <v>0</v>
      </c>
      <c r="AE62" s="142">
        <v>0</v>
      </c>
      <c r="AF62" s="113">
        <v>0</v>
      </c>
      <c r="AG62" s="113"/>
      <c r="AH62" s="54">
        <f t="shared" si="0"/>
        <v>0</v>
      </c>
      <c r="AI62" s="54">
        <f t="shared" si="1"/>
        <v>0</v>
      </c>
      <c r="AJ62" s="135">
        <v>35000000</v>
      </c>
      <c r="AK62" s="109">
        <v>31411</v>
      </c>
      <c r="AL62" s="108" t="s">
        <v>957</v>
      </c>
      <c r="AM62" s="135"/>
      <c r="AN62" s="140"/>
    </row>
    <row r="63" spans="1:40" s="56" customFormat="1" ht="51" x14ac:dyDescent="0.25">
      <c r="A63" s="96">
        <v>1</v>
      </c>
      <c r="B63" s="97" t="s">
        <v>5</v>
      </c>
      <c r="C63" s="96">
        <v>1</v>
      </c>
      <c r="D63" s="96" t="s">
        <v>948</v>
      </c>
      <c r="E63" s="97" t="s">
        <v>132</v>
      </c>
      <c r="F63" s="98">
        <v>4</v>
      </c>
      <c r="G63" s="96" t="s">
        <v>997</v>
      </c>
      <c r="H63" s="102" t="s">
        <v>998</v>
      </c>
      <c r="I63" s="96">
        <v>5</v>
      </c>
      <c r="J63" s="96">
        <v>17</v>
      </c>
      <c r="K63" s="97" t="s">
        <v>973</v>
      </c>
      <c r="L63" s="98">
        <v>2020051290019</v>
      </c>
      <c r="M63" s="96">
        <v>2</v>
      </c>
      <c r="N63" s="96">
        <v>1142</v>
      </c>
      <c r="O63" s="97" t="str">
        <f>+VLOOKUP(N63,'Productos PD'!$B$2:$C$349,2,FALSE)</f>
        <v>Acciones para la creación del centro de Promoción Integral para las mujeres y las niñas, como un espacio de acompañamiento psicosocial, empoderamiento social, político, encuentro de saberes, cultura, recreación, deporte y emprendimiento.</v>
      </c>
      <c r="P63" s="96" t="s">
        <v>952</v>
      </c>
      <c r="Q63" s="96">
        <v>3</v>
      </c>
      <c r="R63" s="99" t="s">
        <v>953</v>
      </c>
      <c r="S63" s="125">
        <v>1</v>
      </c>
      <c r="T63" s="97" t="s">
        <v>954</v>
      </c>
      <c r="U63" s="97" t="s">
        <v>1000</v>
      </c>
      <c r="V63" s="96" t="s">
        <v>952</v>
      </c>
      <c r="W63" s="125">
        <v>1</v>
      </c>
      <c r="X63" s="103" t="s">
        <v>956</v>
      </c>
      <c r="Y63" s="122">
        <v>1</v>
      </c>
      <c r="Z63" s="126">
        <v>0</v>
      </c>
      <c r="AA63" s="126">
        <v>0</v>
      </c>
      <c r="AB63" s="130">
        <v>1</v>
      </c>
      <c r="AC63" s="129">
        <v>0</v>
      </c>
      <c r="AD63" s="113">
        <v>0</v>
      </c>
      <c r="AE63" s="142">
        <v>0</v>
      </c>
      <c r="AF63" s="113">
        <v>0</v>
      </c>
      <c r="AG63" s="113"/>
      <c r="AH63" s="54">
        <f t="shared" si="0"/>
        <v>0</v>
      </c>
      <c r="AI63" s="54">
        <f t="shared" si="1"/>
        <v>0</v>
      </c>
      <c r="AJ63" s="135">
        <v>229400000</v>
      </c>
      <c r="AK63" s="109"/>
      <c r="AL63" s="108" t="s">
        <v>965</v>
      </c>
      <c r="AM63" s="135"/>
      <c r="AN63" s="140"/>
    </row>
    <row r="64" spans="1:40" s="56" customFormat="1" ht="51" x14ac:dyDescent="0.25">
      <c r="A64" s="96">
        <v>1</v>
      </c>
      <c r="B64" s="97" t="s">
        <v>5</v>
      </c>
      <c r="C64" s="96">
        <v>1</v>
      </c>
      <c r="D64" s="96" t="s">
        <v>948</v>
      </c>
      <c r="E64" s="97" t="s">
        <v>132</v>
      </c>
      <c r="F64" s="98">
        <v>4</v>
      </c>
      <c r="G64" s="96" t="s">
        <v>997</v>
      </c>
      <c r="H64" s="102" t="s">
        <v>998</v>
      </c>
      <c r="I64" s="96">
        <v>5</v>
      </c>
      <c r="J64" s="96">
        <v>17</v>
      </c>
      <c r="K64" s="97" t="s">
        <v>973</v>
      </c>
      <c r="L64" s="98">
        <v>2020051290019</v>
      </c>
      <c r="M64" s="96">
        <v>3</v>
      </c>
      <c r="N64" s="96">
        <v>1143</v>
      </c>
      <c r="O64" s="97" t="str">
        <f>+VLOOKUP(N64,'Productos PD'!$B$2:$C$349,2,FALSE)</f>
        <v>Formular e implementar el Plan de Igualdad de Oportunidades en el marco de la Política Pública Municipal para la equidad de género, como un instrumento político, técnico y de focalización de inversión para disminuir las inequidades y brechas de género.</v>
      </c>
      <c r="P64" s="96" t="s">
        <v>983</v>
      </c>
      <c r="Q64" s="99">
        <v>1</v>
      </c>
      <c r="R64" s="99" t="s">
        <v>1001</v>
      </c>
      <c r="S64" s="99">
        <v>0.25</v>
      </c>
      <c r="T64" s="97" t="s">
        <v>954</v>
      </c>
      <c r="U64" s="97" t="s">
        <v>1002</v>
      </c>
      <c r="V64" s="96" t="s">
        <v>983</v>
      </c>
      <c r="W64" s="54">
        <v>1</v>
      </c>
      <c r="X64" s="96" t="s">
        <v>984</v>
      </c>
      <c r="Y64" s="122">
        <v>0.5</v>
      </c>
      <c r="Z64" s="54">
        <v>0.05</v>
      </c>
      <c r="AA64" s="111">
        <v>0.05</v>
      </c>
      <c r="AB64" s="54">
        <v>0.3</v>
      </c>
      <c r="AC64" s="114">
        <v>0.3</v>
      </c>
      <c r="AD64" s="54">
        <v>0.7</v>
      </c>
      <c r="AE64" s="143">
        <v>0.7</v>
      </c>
      <c r="AF64" s="54">
        <v>1</v>
      </c>
      <c r="AG64" s="113"/>
      <c r="AH64" s="54">
        <f t="shared" si="0"/>
        <v>1</v>
      </c>
      <c r="AI64" s="54">
        <f t="shared" si="1"/>
        <v>1</v>
      </c>
      <c r="AJ64" s="135">
        <v>57180731</v>
      </c>
      <c r="AK64" s="109">
        <v>31411</v>
      </c>
      <c r="AL64" s="108" t="s">
        <v>957</v>
      </c>
      <c r="AM64" s="135">
        <v>9000000</v>
      </c>
      <c r="AN64" s="140"/>
    </row>
    <row r="65" spans="1:40" s="56" customFormat="1" ht="51" x14ac:dyDescent="0.25">
      <c r="A65" s="96">
        <v>1</v>
      </c>
      <c r="B65" s="97" t="s">
        <v>5</v>
      </c>
      <c r="C65" s="96">
        <v>1</v>
      </c>
      <c r="D65" s="96" t="s">
        <v>948</v>
      </c>
      <c r="E65" s="97" t="s">
        <v>132</v>
      </c>
      <c r="F65" s="98">
        <v>4</v>
      </c>
      <c r="G65" s="96" t="s">
        <v>997</v>
      </c>
      <c r="H65" s="102" t="s">
        <v>998</v>
      </c>
      <c r="I65" s="96">
        <v>5</v>
      </c>
      <c r="J65" s="96">
        <v>17</v>
      </c>
      <c r="K65" s="97" t="s">
        <v>973</v>
      </c>
      <c r="L65" s="98">
        <v>2020051290019</v>
      </c>
      <c r="M65" s="96">
        <v>3</v>
      </c>
      <c r="N65" s="96">
        <v>1143</v>
      </c>
      <c r="O65" s="97" t="str">
        <f>+VLOOKUP(N65,'Productos PD'!$B$2:$C$349,2,FALSE)</f>
        <v>Formular e implementar el Plan de Igualdad de Oportunidades en el marco de la Política Pública Municipal para la equidad de género, como un instrumento político, técnico y de focalización de inversión para disminuir las inequidades y brechas de género.</v>
      </c>
      <c r="P65" s="96" t="s">
        <v>983</v>
      </c>
      <c r="Q65" s="99">
        <v>1</v>
      </c>
      <c r="R65" s="99" t="s">
        <v>1001</v>
      </c>
      <c r="S65" s="99">
        <v>0.25</v>
      </c>
      <c r="T65" s="97" t="s">
        <v>954</v>
      </c>
      <c r="U65" s="97" t="s">
        <v>1002</v>
      </c>
      <c r="V65" s="96" t="s">
        <v>983</v>
      </c>
      <c r="W65" s="54">
        <v>1</v>
      </c>
      <c r="X65" s="96" t="s">
        <v>984</v>
      </c>
      <c r="Y65" s="122">
        <v>0.5</v>
      </c>
      <c r="Z65" s="54">
        <v>0.05</v>
      </c>
      <c r="AA65" s="111">
        <v>0.05</v>
      </c>
      <c r="AB65" s="54">
        <v>0.3</v>
      </c>
      <c r="AC65" s="114">
        <v>0.3</v>
      </c>
      <c r="AD65" s="54">
        <v>0.7</v>
      </c>
      <c r="AE65" s="123">
        <v>0.7</v>
      </c>
      <c r="AF65" s="54">
        <v>1</v>
      </c>
      <c r="AG65" s="113"/>
      <c r="AH65" s="54">
        <f t="shared" si="0"/>
        <v>1</v>
      </c>
      <c r="AI65" s="54">
        <f t="shared" si="1"/>
        <v>1</v>
      </c>
      <c r="AJ65" s="135">
        <v>110250000</v>
      </c>
      <c r="AK65" s="109"/>
      <c r="AL65" s="108" t="s">
        <v>965</v>
      </c>
      <c r="AM65" s="135">
        <v>32000000</v>
      </c>
      <c r="AN65" s="140"/>
    </row>
    <row r="66" spans="1:40" s="56" customFormat="1" ht="54.75" customHeight="1" x14ac:dyDescent="0.25">
      <c r="A66" s="96">
        <v>1</v>
      </c>
      <c r="B66" s="97" t="s">
        <v>5</v>
      </c>
      <c r="C66" s="96">
        <v>1</v>
      </c>
      <c r="D66" s="96" t="s">
        <v>948</v>
      </c>
      <c r="E66" s="97" t="s">
        <v>132</v>
      </c>
      <c r="F66" s="98">
        <v>4</v>
      </c>
      <c r="G66" s="96" t="s">
        <v>997</v>
      </c>
      <c r="H66" s="102" t="s">
        <v>998</v>
      </c>
      <c r="I66" s="96">
        <v>5</v>
      </c>
      <c r="J66" s="96">
        <v>17</v>
      </c>
      <c r="K66" s="97" t="s">
        <v>973</v>
      </c>
      <c r="L66" s="98">
        <v>2020051290019</v>
      </c>
      <c r="M66" s="96">
        <v>4</v>
      </c>
      <c r="N66" s="96">
        <v>1144</v>
      </c>
      <c r="O66" s="97" t="str">
        <f>+VLOOKUP(N66,'Productos PD'!$B$2:$C$349,2,FALSE)</f>
        <v>Acciones para la implementación de la política pública municipal de equidad de género para las mujeres urbanas y rurales del Municipio de Caldas Antioquia.</v>
      </c>
      <c r="P66" s="96" t="s">
        <v>952</v>
      </c>
      <c r="Q66" s="96">
        <v>4</v>
      </c>
      <c r="R66" s="99" t="s">
        <v>953</v>
      </c>
      <c r="S66" s="125">
        <v>1</v>
      </c>
      <c r="T66" s="97" t="s">
        <v>954</v>
      </c>
      <c r="U66" s="104" t="s">
        <v>1003</v>
      </c>
      <c r="V66" s="96" t="s">
        <v>952</v>
      </c>
      <c r="W66" s="125">
        <v>6</v>
      </c>
      <c r="X66" s="103" t="s">
        <v>956</v>
      </c>
      <c r="Y66" s="122">
        <v>0.35</v>
      </c>
      <c r="Z66" s="126">
        <v>0</v>
      </c>
      <c r="AA66" s="126">
        <v>0</v>
      </c>
      <c r="AB66" s="113">
        <v>2</v>
      </c>
      <c r="AC66" s="129">
        <v>2</v>
      </c>
      <c r="AD66" s="113">
        <v>2</v>
      </c>
      <c r="AE66" s="142">
        <v>1</v>
      </c>
      <c r="AF66" s="113">
        <v>2</v>
      </c>
      <c r="AG66" s="113"/>
      <c r="AH66" s="54">
        <f t="shared" si="0"/>
        <v>0.5</v>
      </c>
      <c r="AI66" s="54">
        <f t="shared" si="1"/>
        <v>0.5</v>
      </c>
      <c r="AJ66" s="135">
        <v>6319266</v>
      </c>
      <c r="AK66" s="109">
        <v>31411</v>
      </c>
      <c r="AL66" s="108" t="s">
        <v>957</v>
      </c>
      <c r="AM66" s="135">
        <v>1000000</v>
      </c>
      <c r="AN66" s="140" t="s">
        <v>1062</v>
      </c>
    </row>
    <row r="67" spans="1:40" s="56" customFormat="1" ht="38.25" x14ac:dyDescent="0.25">
      <c r="A67" s="96">
        <v>1</v>
      </c>
      <c r="B67" s="97" t="s">
        <v>5</v>
      </c>
      <c r="C67" s="96">
        <v>1</v>
      </c>
      <c r="D67" s="96" t="s">
        <v>948</v>
      </c>
      <c r="E67" s="97" t="s">
        <v>132</v>
      </c>
      <c r="F67" s="98">
        <v>4</v>
      </c>
      <c r="G67" s="96" t="s">
        <v>997</v>
      </c>
      <c r="H67" s="102" t="s">
        <v>998</v>
      </c>
      <c r="I67" s="96">
        <v>5</v>
      </c>
      <c r="J67" s="96">
        <v>17</v>
      </c>
      <c r="K67" s="97" t="s">
        <v>973</v>
      </c>
      <c r="L67" s="98">
        <v>2020051290019</v>
      </c>
      <c r="M67" s="96">
        <v>4</v>
      </c>
      <c r="N67" s="96">
        <v>1144</v>
      </c>
      <c r="O67" s="97" t="str">
        <f>+VLOOKUP(N67,'Productos PD'!$B$2:$C$349,2,FALSE)</f>
        <v>Acciones para la implementación de la política pública municipal de equidad de género para las mujeres urbanas y rurales del Municipio de Caldas Antioquia.</v>
      </c>
      <c r="P67" s="96" t="s">
        <v>952</v>
      </c>
      <c r="Q67" s="96">
        <v>4</v>
      </c>
      <c r="R67" s="99" t="s">
        <v>953</v>
      </c>
      <c r="S67" s="125">
        <v>1</v>
      </c>
      <c r="T67" s="97" t="s">
        <v>954</v>
      </c>
      <c r="U67" s="104" t="s">
        <v>1003</v>
      </c>
      <c r="V67" s="96" t="s">
        <v>952</v>
      </c>
      <c r="W67" s="125">
        <v>6</v>
      </c>
      <c r="X67" s="103" t="s">
        <v>956</v>
      </c>
      <c r="Y67" s="122">
        <v>0.35</v>
      </c>
      <c r="Z67" s="126">
        <v>0</v>
      </c>
      <c r="AA67" s="126">
        <v>0</v>
      </c>
      <c r="AB67" s="113">
        <v>2</v>
      </c>
      <c r="AC67" s="129">
        <v>2</v>
      </c>
      <c r="AD67" s="113">
        <v>2</v>
      </c>
      <c r="AE67" s="142">
        <v>1</v>
      </c>
      <c r="AF67" s="113">
        <v>2</v>
      </c>
      <c r="AG67" s="113"/>
      <c r="AH67" s="54">
        <f t="shared" si="0"/>
        <v>0.5</v>
      </c>
      <c r="AI67" s="54">
        <f t="shared" si="1"/>
        <v>0.5</v>
      </c>
      <c r="AJ67" s="135">
        <v>3845083</v>
      </c>
      <c r="AK67" s="109"/>
      <c r="AL67" s="108" t="s">
        <v>965</v>
      </c>
      <c r="AM67" s="135">
        <v>1000000</v>
      </c>
      <c r="AN67" s="140"/>
    </row>
    <row r="68" spans="1:40" s="56" customFormat="1" ht="38.25" x14ac:dyDescent="0.25">
      <c r="A68" s="96">
        <v>1</v>
      </c>
      <c r="B68" s="97" t="s">
        <v>5</v>
      </c>
      <c r="C68" s="96">
        <v>1</v>
      </c>
      <c r="D68" s="96" t="s">
        <v>948</v>
      </c>
      <c r="E68" s="97" t="s">
        <v>132</v>
      </c>
      <c r="F68" s="98">
        <v>4</v>
      </c>
      <c r="G68" s="96" t="s">
        <v>997</v>
      </c>
      <c r="H68" s="102" t="s">
        <v>998</v>
      </c>
      <c r="I68" s="96">
        <v>5</v>
      </c>
      <c r="J68" s="96">
        <v>17</v>
      </c>
      <c r="K68" s="97" t="s">
        <v>973</v>
      </c>
      <c r="L68" s="98">
        <v>2020051290019</v>
      </c>
      <c r="M68" s="96">
        <v>4</v>
      </c>
      <c r="N68" s="96">
        <v>1144</v>
      </c>
      <c r="O68" s="97" t="str">
        <f>+VLOOKUP(N68,'Productos PD'!$B$2:$C$349,2,FALSE)</f>
        <v>Acciones para la implementación de la política pública municipal de equidad de género para las mujeres urbanas y rurales del Municipio de Caldas Antioquia.</v>
      </c>
      <c r="P68" s="96" t="s">
        <v>952</v>
      </c>
      <c r="Q68" s="96">
        <v>4</v>
      </c>
      <c r="R68" s="99" t="s">
        <v>953</v>
      </c>
      <c r="S68" s="125">
        <v>1</v>
      </c>
      <c r="T68" s="97" t="s">
        <v>954</v>
      </c>
      <c r="U68" s="104" t="s">
        <v>1004</v>
      </c>
      <c r="V68" s="96" t="s">
        <v>952</v>
      </c>
      <c r="W68" s="125">
        <v>30</v>
      </c>
      <c r="X68" s="103" t="s">
        <v>962</v>
      </c>
      <c r="Y68" s="122">
        <v>0.35</v>
      </c>
      <c r="Z68" s="127">
        <v>0</v>
      </c>
      <c r="AA68" s="127">
        <v>0</v>
      </c>
      <c r="AB68" s="113">
        <v>30</v>
      </c>
      <c r="AC68" s="129">
        <v>30</v>
      </c>
      <c r="AD68" s="113">
        <v>30</v>
      </c>
      <c r="AE68" s="131">
        <v>30</v>
      </c>
      <c r="AF68" s="113">
        <v>30</v>
      </c>
      <c r="AG68" s="113"/>
      <c r="AH68" s="54">
        <f t="shared" si="0"/>
        <v>1</v>
      </c>
      <c r="AI68" s="54">
        <f t="shared" si="1"/>
        <v>1</v>
      </c>
      <c r="AJ68" s="135">
        <v>10000000</v>
      </c>
      <c r="AK68" s="109">
        <v>31411</v>
      </c>
      <c r="AL68" s="108" t="s">
        <v>957</v>
      </c>
      <c r="AM68" s="135"/>
      <c r="AN68" s="140"/>
    </row>
    <row r="69" spans="1:40" s="56" customFormat="1" ht="38.25" x14ac:dyDescent="0.25">
      <c r="A69" s="96">
        <v>1</v>
      </c>
      <c r="B69" s="97" t="s">
        <v>5</v>
      </c>
      <c r="C69" s="96">
        <v>1</v>
      </c>
      <c r="D69" s="96" t="s">
        <v>948</v>
      </c>
      <c r="E69" s="97" t="s">
        <v>132</v>
      </c>
      <c r="F69" s="98">
        <v>4</v>
      </c>
      <c r="G69" s="96" t="s">
        <v>997</v>
      </c>
      <c r="H69" s="102" t="s">
        <v>998</v>
      </c>
      <c r="I69" s="96">
        <v>5</v>
      </c>
      <c r="J69" s="96">
        <v>17</v>
      </c>
      <c r="K69" s="97" t="s">
        <v>973</v>
      </c>
      <c r="L69" s="98">
        <v>2020051290019</v>
      </c>
      <c r="M69" s="96">
        <v>4</v>
      </c>
      <c r="N69" s="96">
        <v>1144</v>
      </c>
      <c r="O69" s="97" t="str">
        <f>+VLOOKUP(N69,'Productos PD'!$B$2:$C$349,2,FALSE)</f>
        <v>Acciones para la implementación de la política pública municipal de equidad de género para las mujeres urbanas y rurales del Municipio de Caldas Antioquia.</v>
      </c>
      <c r="P69" s="96" t="s">
        <v>952</v>
      </c>
      <c r="Q69" s="96">
        <v>4</v>
      </c>
      <c r="R69" s="99" t="s">
        <v>953</v>
      </c>
      <c r="S69" s="125">
        <v>1</v>
      </c>
      <c r="T69" s="97" t="s">
        <v>954</v>
      </c>
      <c r="U69" s="104" t="s">
        <v>1004</v>
      </c>
      <c r="V69" s="96" t="s">
        <v>952</v>
      </c>
      <c r="W69" s="125">
        <v>30</v>
      </c>
      <c r="X69" s="103" t="s">
        <v>962</v>
      </c>
      <c r="Y69" s="122">
        <v>0.35</v>
      </c>
      <c r="Z69" s="127">
        <v>0</v>
      </c>
      <c r="AA69" s="127">
        <v>0</v>
      </c>
      <c r="AB69" s="113">
        <v>30</v>
      </c>
      <c r="AC69" s="129">
        <v>30</v>
      </c>
      <c r="AD69" s="113">
        <v>30</v>
      </c>
      <c r="AE69" s="131">
        <v>30</v>
      </c>
      <c r="AF69" s="113">
        <v>30</v>
      </c>
      <c r="AG69" s="113"/>
      <c r="AH69" s="54">
        <f t="shared" si="0"/>
        <v>1</v>
      </c>
      <c r="AI69" s="54">
        <f t="shared" si="1"/>
        <v>1</v>
      </c>
      <c r="AJ69" s="135">
        <v>3845083</v>
      </c>
      <c r="AK69" s="109"/>
      <c r="AL69" s="108" t="s">
        <v>965</v>
      </c>
      <c r="AM69" s="135">
        <v>5000000</v>
      </c>
      <c r="AN69" s="140"/>
    </row>
    <row r="70" spans="1:40" s="56" customFormat="1" ht="38.25" x14ac:dyDescent="0.25">
      <c r="A70" s="96">
        <v>1</v>
      </c>
      <c r="B70" s="97" t="s">
        <v>5</v>
      </c>
      <c r="C70" s="96">
        <v>1</v>
      </c>
      <c r="D70" s="96" t="s">
        <v>948</v>
      </c>
      <c r="E70" s="97" t="s">
        <v>132</v>
      </c>
      <c r="F70" s="98">
        <v>4</v>
      </c>
      <c r="G70" s="96" t="s">
        <v>997</v>
      </c>
      <c r="H70" s="102" t="s">
        <v>998</v>
      </c>
      <c r="I70" s="96">
        <v>5</v>
      </c>
      <c r="J70" s="96">
        <v>17</v>
      </c>
      <c r="K70" s="97" t="s">
        <v>973</v>
      </c>
      <c r="L70" s="98">
        <v>2020051290019</v>
      </c>
      <c r="M70" s="96">
        <v>4</v>
      </c>
      <c r="N70" s="96">
        <v>1144</v>
      </c>
      <c r="O70" s="97" t="str">
        <f>+VLOOKUP(N70,'Productos PD'!$B$2:$C$349,2,FALSE)</f>
        <v>Acciones para la implementación de la política pública municipal de equidad de género para las mujeres urbanas y rurales del Municipio de Caldas Antioquia.</v>
      </c>
      <c r="P70" s="96" t="s">
        <v>952</v>
      </c>
      <c r="Q70" s="96">
        <v>4</v>
      </c>
      <c r="R70" s="99" t="s">
        <v>953</v>
      </c>
      <c r="S70" s="125">
        <v>1</v>
      </c>
      <c r="T70" s="97" t="s">
        <v>954</v>
      </c>
      <c r="U70" s="104" t="s">
        <v>1005</v>
      </c>
      <c r="V70" s="96" t="s">
        <v>952</v>
      </c>
      <c r="W70" s="125">
        <v>1000</v>
      </c>
      <c r="X70" s="103" t="s">
        <v>956</v>
      </c>
      <c r="Y70" s="122">
        <v>0.3</v>
      </c>
      <c r="Z70" s="126">
        <v>0</v>
      </c>
      <c r="AA70" s="126">
        <v>0</v>
      </c>
      <c r="AB70" s="113">
        <v>500</v>
      </c>
      <c r="AC70" s="129">
        <v>500</v>
      </c>
      <c r="AD70" s="113">
        <v>250</v>
      </c>
      <c r="AE70" s="131">
        <v>350</v>
      </c>
      <c r="AF70" s="113">
        <v>250</v>
      </c>
      <c r="AG70" s="113"/>
      <c r="AH70" s="54">
        <f t="shared" si="0"/>
        <v>0.85</v>
      </c>
      <c r="AI70" s="54">
        <f t="shared" si="1"/>
        <v>0.85</v>
      </c>
      <c r="AJ70" s="135">
        <v>15000000</v>
      </c>
      <c r="AK70" s="109">
        <v>31411</v>
      </c>
      <c r="AL70" s="108" t="s">
        <v>957</v>
      </c>
      <c r="AM70" s="135">
        <v>1000000</v>
      </c>
      <c r="AN70" s="140"/>
    </row>
    <row r="71" spans="1:40" s="56" customFormat="1" ht="38.25" x14ac:dyDescent="0.25">
      <c r="A71" s="96">
        <v>1</v>
      </c>
      <c r="B71" s="97" t="s">
        <v>5</v>
      </c>
      <c r="C71" s="96">
        <v>1</v>
      </c>
      <c r="D71" s="96" t="s">
        <v>948</v>
      </c>
      <c r="E71" s="97" t="s">
        <v>132</v>
      </c>
      <c r="F71" s="98">
        <v>4</v>
      </c>
      <c r="G71" s="96" t="s">
        <v>997</v>
      </c>
      <c r="H71" s="102" t="s">
        <v>998</v>
      </c>
      <c r="I71" s="96">
        <v>5</v>
      </c>
      <c r="J71" s="96">
        <v>17</v>
      </c>
      <c r="K71" s="97" t="s">
        <v>973</v>
      </c>
      <c r="L71" s="98">
        <v>2020051290019</v>
      </c>
      <c r="M71" s="96">
        <v>4</v>
      </c>
      <c r="N71" s="96">
        <v>1144</v>
      </c>
      <c r="O71" s="97" t="str">
        <f>+VLOOKUP(N71,'Productos PD'!$B$2:$C$349,2,FALSE)</f>
        <v>Acciones para la implementación de la política pública municipal de equidad de género para las mujeres urbanas y rurales del Municipio de Caldas Antioquia.</v>
      </c>
      <c r="P71" s="96" t="s">
        <v>952</v>
      </c>
      <c r="Q71" s="96">
        <v>4</v>
      </c>
      <c r="R71" s="99" t="s">
        <v>953</v>
      </c>
      <c r="S71" s="125">
        <v>1</v>
      </c>
      <c r="T71" s="97" t="s">
        <v>954</v>
      </c>
      <c r="U71" s="104" t="s">
        <v>1005</v>
      </c>
      <c r="V71" s="96" t="s">
        <v>952</v>
      </c>
      <c r="W71" s="125">
        <v>1000</v>
      </c>
      <c r="X71" s="103" t="s">
        <v>956</v>
      </c>
      <c r="Y71" s="122">
        <v>0.3</v>
      </c>
      <c r="Z71" s="126">
        <v>0</v>
      </c>
      <c r="AA71" s="126">
        <v>0</v>
      </c>
      <c r="AB71" s="113">
        <v>500</v>
      </c>
      <c r="AC71" s="129">
        <v>500</v>
      </c>
      <c r="AD71" s="113">
        <v>250</v>
      </c>
      <c r="AE71" s="131">
        <v>350</v>
      </c>
      <c r="AF71" s="113">
        <v>250</v>
      </c>
      <c r="AG71" s="113"/>
      <c r="AH71" s="54">
        <f t="shared" si="0"/>
        <v>0.85</v>
      </c>
      <c r="AI71" s="54">
        <f t="shared" si="1"/>
        <v>0.85</v>
      </c>
      <c r="AJ71" s="135">
        <v>3845083</v>
      </c>
      <c r="AK71" s="109"/>
      <c r="AL71" s="108" t="s">
        <v>965</v>
      </c>
      <c r="AM71" s="135">
        <v>5000000</v>
      </c>
      <c r="AN71" s="140"/>
    </row>
    <row r="72" spans="1:40" s="56" customFormat="1" ht="63.75" x14ac:dyDescent="0.25">
      <c r="A72" s="96">
        <v>1</v>
      </c>
      <c r="B72" s="97" t="s">
        <v>5</v>
      </c>
      <c r="C72" s="96">
        <v>1</v>
      </c>
      <c r="D72" s="96" t="s">
        <v>948</v>
      </c>
      <c r="E72" s="97" t="s">
        <v>132</v>
      </c>
      <c r="F72" s="98">
        <v>4</v>
      </c>
      <c r="G72" s="96" t="s">
        <v>997</v>
      </c>
      <c r="H72" s="102" t="s">
        <v>998</v>
      </c>
      <c r="I72" s="96">
        <v>5</v>
      </c>
      <c r="J72" s="96">
        <v>17</v>
      </c>
      <c r="K72" s="97" t="s">
        <v>973</v>
      </c>
      <c r="L72" s="98">
        <v>2020051290019</v>
      </c>
      <c r="M72" s="96">
        <v>5</v>
      </c>
      <c r="N72" s="96">
        <v>1145</v>
      </c>
      <c r="O72" s="97" t="str">
        <f>+VLOOKUP(N72,'Productos PD'!$B$2:$C$349,2,FALSE)</f>
        <v>Eventos de reconocimiento y conmemoración para la mujer</v>
      </c>
      <c r="P72" s="96" t="s">
        <v>952</v>
      </c>
      <c r="Q72" s="96">
        <v>41</v>
      </c>
      <c r="R72" s="99" t="s">
        <v>953</v>
      </c>
      <c r="S72" s="125">
        <v>12</v>
      </c>
      <c r="T72" s="97" t="s">
        <v>954</v>
      </c>
      <c r="U72" s="97" t="s">
        <v>1006</v>
      </c>
      <c r="V72" s="96" t="s">
        <v>952</v>
      </c>
      <c r="W72" s="125">
        <v>8</v>
      </c>
      <c r="X72" s="103" t="s">
        <v>956</v>
      </c>
      <c r="Y72" s="122">
        <v>0.5</v>
      </c>
      <c r="Z72" s="126">
        <v>1</v>
      </c>
      <c r="AA72" s="126">
        <v>1</v>
      </c>
      <c r="AB72" s="113">
        <v>3</v>
      </c>
      <c r="AC72" s="129">
        <v>3</v>
      </c>
      <c r="AD72" s="113">
        <v>1</v>
      </c>
      <c r="AE72" s="131">
        <v>1</v>
      </c>
      <c r="AF72" s="113">
        <v>3</v>
      </c>
      <c r="AG72" s="113"/>
      <c r="AH72" s="54">
        <f t="shared" si="0"/>
        <v>0.625</v>
      </c>
      <c r="AI72" s="54">
        <f t="shared" si="1"/>
        <v>0.625</v>
      </c>
      <c r="AJ72" s="135">
        <v>15000000</v>
      </c>
      <c r="AK72" s="109">
        <v>31411</v>
      </c>
      <c r="AL72" s="109" t="s">
        <v>957</v>
      </c>
      <c r="AM72" s="135">
        <v>1000000</v>
      </c>
      <c r="AN72" s="140"/>
    </row>
    <row r="73" spans="1:40" s="56" customFormat="1" ht="63.75" x14ac:dyDescent="0.25">
      <c r="A73" s="96">
        <v>1</v>
      </c>
      <c r="B73" s="97" t="s">
        <v>5</v>
      </c>
      <c r="C73" s="96">
        <v>1</v>
      </c>
      <c r="D73" s="96" t="s">
        <v>948</v>
      </c>
      <c r="E73" s="97" t="s">
        <v>132</v>
      </c>
      <c r="F73" s="98">
        <v>4</v>
      </c>
      <c r="G73" s="96" t="s">
        <v>997</v>
      </c>
      <c r="H73" s="102" t="s">
        <v>998</v>
      </c>
      <c r="I73" s="96">
        <v>5</v>
      </c>
      <c r="J73" s="96">
        <v>17</v>
      </c>
      <c r="K73" s="97" t="s">
        <v>973</v>
      </c>
      <c r="L73" s="98">
        <v>2020051290019</v>
      </c>
      <c r="M73" s="96">
        <v>5</v>
      </c>
      <c r="N73" s="96">
        <v>1145</v>
      </c>
      <c r="O73" s="97" t="str">
        <f>+VLOOKUP(N73,'Productos PD'!$B$2:$C$349,2,FALSE)</f>
        <v>Eventos de reconocimiento y conmemoración para la mujer</v>
      </c>
      <c r="P73" s="96" t="s">
        <v>952</v>
      </c>
      <c r="Q73" s="96">
        <v>41</v>
      </c>
      <c r="R73" s="99" t="s">
        <v>953</v>
      </c>
      <c r="S73" s="125">
        <v>12</v>
      </c>
      <c r="T73" s="97" t="s">
        <v>954</v>
      </c>
      <c r="U73" s="97" t="s">
        <v>1006</v>
      </c>
      <c r="V73" s="96" t="s">
        <v>952</v>
      </c>
      <c r="W73" s="125">
        <v>8</v>
      </c>
      <c r="X73" s="103" t="s">
        <v>956</v>
      </c>
      <c r="Y73" s="122">
        <v>0.5</v>
      </c>
      <c r="Z73" s="126">
        <v>1</v>
      </c>
      <c r="AA73" s="126">
        <v>1</v>
      </c>
      <c r="AB73" s="113">
        <v>3</v>
      </c>
      <c r="AC73" s="129">
        <v>3</v>
      </c>
      <c r="AD73" s="113">
        <v>1</v>
      </c>
      <c r="AE73" s="131">
        <v>1</v>
      </c>
      <c r="AF73" s="113">
        <v>3</v>
      </c>
      <c r="AG73" s="113"/>
      <c r="AH73" s="54">
        <f t="shared" ref="AH73:AH136" si="2">+IF(X73="Acumulado",(AA73+AC73+AE73+AG73)/(Z73+AB73+AD73+AF73),
IF(X73="No acumulado",IF(AG73&lt;&gt;"",(AG73/IF(AF73=0,1,AF73)),IF(AE73&lt;&gt;"",(AE73/IF(AD73=0,1,AD73)),IF(AC73&lt;&gt;"",(AC73/IF(AB73=0,1,AB73)),IF(AA73&lt;&gt;"",(AA73/IF(Z73=0,1,Z73)))))), IF(X73="Mantenimiento",IF(AG73&lt;&gt;"",(AG73/IF(AG73=0,1,AG73)),IF(AE73&lt;&gt;"",(AE73/IF(AE73=0,1,AE73)),IF(AC73&lt;&gt;"",(AC73/IF(AC73=0,1,AC73)),IF(AA73&lt;&gt;"",(AA73/IF(AA73=0,1,AA73)))))))))</f>
        <v>0.625</v>
      </c>
      <c r="AI73" s="54">
        <f t="shared" ref="AI73:AI136" si="3">+IF(AH73&gt;1,1,AH73)</f>
        <v>0.625</v>
      </c>
      <c r="AJ73" s="135">
        <v>127425000</v>
      </c>
      <c r="AK73" s="109"/>
      <c r="AL73" s="108" t="s">
        <v>965</v>
      </c>
      <c r="AM73" s="135">
        <v>40000000</v>
      </c>
      <c r="AN73" s="140"/>
    </row>
    <row r="74" spans="1:40" s="56" customFormat="1" ht="38.25" x14ac:dyDescent="0.25">
      <c r="A74" s="96">
        <v>1</v>
      </c>
      <c r="B74" s="97" t="s">
        <v>5</v>
      </c>
      <c r="C74" s="96">
        <v>1</v>
      </c>
      <c r="D74" s="96" t="s">
        <v>948</v>
      </c>
      <c r="E74" s="97" t="s">
        <v>132</v>
      </c>
      <c r="F74" s="98">
        <v>4</v>
      </c>
      <c r="G74" s="96" t="s">
        <v>997</v>
      </c>
      <c r="H74" s="102" t="s">
        <v>998</v>
      </c>
      <c r="I74" s="96">
        <v>5</v>
      </c>
      <c r="J74" s="96">
        <v>17</v>
      </c>
      <c r="K74" s="97" t="s">
        <v>973</v>
      </c>
      <c r="L74" s="98">
        <v>2020051290019</v>
      </c>
      <c r="M74" s="96">
        <v>5</v>
      </c>
      <c r="N74" s="96">
        <v>1145</v>
      </c>
      <c r="O74" s="97" t="str">
        <f>+VLOOKUP(N74,'Productos PD'!$B$2:$C$349,2,FALSE)</f>
        <v>Eventos de reconocimiento y conmemoración para la mujer</v>
      </c>
      <c r="P74" s="96" t="s">
        <v>952</v>
      </c>
      <c r="Q74" s="96">
        <v>41</v>
      </c>
      <c r="R74" s="99" t="s">
        <v>953</v>
      </c>
      <c r="S74" s="125">
        <v>12</v>
      </c>
      <c r="T74" s="97" t="s">
        <v>954</v>
      </c>
      <c r="U74" s="97" t="s">
        <v>1007</v>
      </c>
      <c r="V74" s="96" t="s">
        <v>952</v>
      </c>
      <c r="W74" s="125">
        <v>48575</v>
      </c>
      <c r="X74" s="103" t="s">
        <v>956</v>
      </c>
      <c r="Y74" s="122">
        <v>0.5</v>
      </c>
      <c r="Z74" s="126">
        <v>16575</v>
      </c>
      <c r="AA74" s="126">
        <v>16575</v>
      </c>
      <c r="AB74" s="113">
        <v>25000</v>
      </c>
      <c r="AC74" s="129">
        <v>25000</v>
      </c>
      <c r="AD74" s="113">
        <v>5000</v>
      </c>
      <c r="AE74" s="142">
        <v>5</v>
      </c>
      <c r="AF74" s="113">
        <v>2000</v>
      </c>
      <c r="AG74" s="113"/>
      <c r="AH74" s="54">
        <f t="shared" si="2"/>
        <v>0.85599588265568705</v>
      </c>
      <c r="AI74" s="54">
        <f t="shared" si="3"/>
        <v>0.85599588265568705</v>
      </c>
      <c r="AJ74" s="135">
        <v>15000000</v>
      </c>
      <c r="AK74" s="109">
        <v>31409</v>
      </c>
      <c r="AL74" s="108" t="s">
        <v>957</v>
      </c>
      <c r="AM74" s="135"/>
      <c r="AN74" s="140"/>
    </row>
    <row r="75" spans="1:40" s="56" customFormat="1" ht="51" x14ac:dyDescent="0.25">
      <c r="A75" s="96">
        <v>1</v>
      </c>
      <c r="B75" s="97" t="s">
        <v>5</v>
      </c>
      <c r="C75" s="96">
        <v>4</v>
      </c>
      <c r="D75" s="96" t="s">
        <v>1008</v>
      </c>
      <c r="E75" s="97" t="s">
        <v>102</v>
      </c>
      <c r="F75" s="98">
        <v>1</v>
      </c>
      <c r="G75" s="96" t="s">
        <v>1009</v>
      </c>
      <c r="H75" s="102" t="s">
        <v>1010</v>
      </c>
      <c r="I75" s="96">
        <v>10</v>
      </c>
      <c r="J75" s="96">
        <v>16</v>
      </c>
      <c r="K75" s="97" t="s">
        <v>1011</v>
      </c>
      <c r="L75" s="98">
        <v>2020051290017</v>
      </c>
      <c r="M75" s="96">
        <v>2</v>
      </c>
      <c r="N75" s="96">
        <v>1412</v>
      </c>
      <c r="O75" s="97" t="str">
        <f>+VLOOKUP(N75,'Productos PD'!$B$2:$C$349,2,FALSE)</f>
        <v>Estructurar, formular e implementar la Política Pública Municipal de Familias, que reconozca a las familias como sujetos colectivos de derechos, para contribuir a la consolidación de una sociedad justa y equitativa.</v>
      </c>
      <c r="P75" s="96" t="s">
        <v>983</v>
      </c>
      <c r="Q75" s="99">
        <v>1</v>
      </c>
      <c r="R75" s="99" t="s">
        <v>1001</v>
      </c>
      <c r="S75" s="99">
        <v>0.25</v>
      </c>
      <c r="T75" s="97" t="s">
        <v>954</v>
      </c>
      <c r="U75" s="101" t="s">
        <v>1012</v>
      </c>
      <c r="V75" s="96" t="s">
        <v>983</v>
      </c>
      <c r="W75" s="122">
        <v>1</v>
      </c>
      <c r="X75" s="96" t="s">
        <v>984</v>
      </c>
      <c r="Y75" s="122">
        <v>1</v>
      </c>
      <c r="Z75" s="54">
        <v>0.05</v>
      </c>
      <c r="AA75" s="111">
        <v>0.05</v>
      </c>
      <c r="AB75" s="54">
        <v>0.2</v>
      </c>
      <c r="AC75" s="112">
        <v>0.2</v>
      </c>
      <c r="AD75" s="54">
        <v>0.6</v>
      </c>
      <c r="AE75" s="143">
        <v>0.6</v>
      </c>
      <c r="AF75" s="54">
        <v>1</v>
      </c>
      <c r="AG75" s="130"/>
      <c r="AH75" s="54">
        <f t="shared" si="2"/>
        <v>1</v>
      </c>
      <c r="AI75" s="54">
        <f t="shared" si="3"/>
        <v>1</v>
      </c>
      <c r="AJ75" s="135">
        <v>66016396</v>
      </c>
      <c r="AK75" s="109">
        <v>31403</v>
      </c>
      <c r="AL75" s="108" t="s">
        <v>957</v>
      </c>
      <c r="AM75" s="135">
        <v>0</v>
      </c>
      <c r="AN75" s="140"/>
    </row>
    <row r="76" spans="1:40" s="56" customFormat="1" ht="51" x14ac:dyDescent="0.25">
      <c r="A76" s="96">
        <v>1</v>
      </c>
      <c r="B76" s="97" t="s">
        <v>5</v>
      </c>
      <c r="C76" s="96">
        <v>4</v>
      </c>
      <c r="D76" s="96" t="s">
        <v>1008</v>
      </c>
      <c r="E76" s="97" t="s">
        <v>102</v>
      </c>
      <c r="F76" s="98">
        <v>1</v>
      </c>
      <c r="G76" s="96" t="s">
        <v>1009</v>
      </c>
      <c r="H76" s="102" t="s">
        <v>1010</v>
      </c>
      <c r="I76" s="96">
        <v>10</v>
      </c>
      <c r="J76" s="96">
        <v>16</v>
      </c>
      <c r="K76" s="97" t="s">
        <v>1011</v>
      </c>
      <c r="L76" s="98">
        <v>2020051290017</v>
      </c>
      <c r="M76" s="96">
        <v>2</v>
      </c>
      <c r="N76" s="96">
        <v>1412</v>
      </c>
      <c r="O76" s="97" t="str">
        <f>+VLOOKUP(N76,'Productos PD'!$B$2:$C$349,2,FALSE)</f>
        <v>Estructurar, formular e implementar la Política Pública Municipal de Familias, que reconozca a las familias como sujetos colectivos de derechos, para contribuir a la consolidación de una sociedad justa y equitativa.</v>
      </c>
      <c r="P76" s="96" t="s">
        <v>983</v>
      </c>
      <c r="Q76" s="99">
        <v>1</v>
      </c>
      <c r="R76" s="99" t="s">
        <v>1001</v>
      </c>
      <c r="S76" s="99">
        <v>0.25</v>
      </c>
      <c r="T76" s="97" t="s">
        <v>954</v>
      </c>
      <c r="U76" s="101" t="s">
        <v>1012</v>
      </c>
      <c r="V76" s="96" t="s">
        <v>983</v>
      </c>
      <c r="W76" s="122">
        <v>1</v>
      </c>
      <c r="X76" s="96" t="s">
        <v>984</v>
      </c>
      <c r="Y76" s="122">
        <v>1</v>
      </c>
      <c r="Z76" s="54">
        <v>0.05</v>
      </c>
      <c r="AA76" s="111">
        <v>0.05</v>
      </c>
      <c r="AB76" s="54">
        <v>0.2</v>
      </c>
      <c r="AC76" s="112">
        <v>0.2</v>
      </c>
      <c r="AD76" s="54">
        <v>0.6</v>
      </c>
      <c r="AE76" s="123">
        <v>0.6</v>
      </c>
      <c r="AF76" s="54">
        <v>1</v>
      </c>
      <c r="AG76" s="130"/>
      <c r="AH76" s="54">
        <f t="shared" si="2"/>
        <v>1</v>
      </c>
      <c r="AI76" s="54">
        <f t="shared" si="3"/>
        <v>1</v>
      </c>
      <c r="AJ76" s="135">
        <v>1016396</v>
      </c>
      <c r="AK76" s="109"/>
      <c r="AL76" s="108" t="s">
        <v>965</v>
      </c>
      <c r="AM76" s="135">
        <v>13161600</v>
      </c>
      <c r="AN76" s="140"/>
    </row>
    <row r="77" spans="1:40" s="56" customFormat="1" ht="38.25" x14ac:dyDescent="0.25">
      <c r="A77" s="96">
        <v>1</v>
      </c>
      <c r="B77" s="97" t="s">
        <v>5</v>
      </c>
      <c r="C77" s="96">
        <v>4</v>
      </c>
      <c r="D77" s="96" t="s">
        <v>1008</v>
      </c>
      <c r="E77" s="97" t="s">
        <v>102</v>
      </c>
      <c r="F77" s="98">
        <v>1</v>
      </c>
      <c r="G77" s="96" t="s">
        <v>1009</v>
      </c>
      <c r="H77" s="102" t="s">
        <v>1010</v>
      </c>
      <c r="I77" s="96">
        <v>1</v>
      </c>
      <c r="J77" s="96">
        <v>3</v>
      </c>
      <c r="K77" s="97" t="s">
        <v>1011</v>
      </c>
      <c r="L77" s="98">
        <v>2020051290017</v>
      </c>
      <c r="M77" s="96">
        <v>3</v>
      </c>
      <c r="N77" s="96">
        <v>1413</v>
      </c>
      <c r="O77" s="97" t="str">
        <f>+VLOOKUP(N77,'Productos PD'!$B$2:$C$349,2,FALSE)</f>
        <v>Acciones para el fortalecimiento de los lazos familiares mediante encuentros de pareja, talleres de pautas de crianza humanizada, valores familiares y generación de espacios para compartir en familia.</v>
      </c>
      <c r="P77" s="96" t="s">
        <v>952</v>
      </c>
      <c r="Q77" s="96">
        <v>3</v>
      </c>
      <c r="R77" s="99" t="s">
        <v>953</v>
      </c>
      <c r="S77" s="125">
        <v>1</v>
      </c>
      <c r="T77" s="97" t="s">
        <v>954</v>
      </c>
      <c r="U77" s="97" t="s">
        <v>1013</v>
      </c>
      <c r="V77" s="96" t="s">
        <v>952</v>
      </c>
      <c r="W77" s="125">
        <v>1</v>
      </c>
      <c r="X77" s="103" t="s">
        <v>956</v>
      </c>
      <c r="Y77" s="122">
        <v>0.1</v>
      </c>
      <c r="Z77" s="126">
        <v>0</v>
      </c>
      <c r="AA77" s="126">
        <v>0</v>
      </c>
      <c r="AB77" s="113">
        <v>0</v>
      </c>
      <c r="AC77" s="129">
        <v>0</v>
      </c>
      <c r="AD77" s="113">
        <v>1</v>
      </c>
      <c r="AE77" s="142">
        <v>0</v>
      </c>
      <c r="AF77" s="113">
        <v>0</v>
      </c>
      <c r="AG77" s="113"/>
      <c r="AH77" s="54">
        <f t="shared" si="2"/>
        <v>0</v>
      </c>
      <c r="AI77" s="54">
        <f t="shared" si="3"/>
        <v>0</v>
      </c>
      <c r="AJ77" s="135">
        <v>4166666</v>
      </c>
      <c r="AK77" s="109">
        <v>31403</v>
      </c>
      <c r="AL77" s="108" t="s">
        <v>957</v>
      </c>
      <c r="AM77" s="135">
        <v>0</v>
      </c>
      <c r="AN77" s="140" t="s">
        <v>1054</v>
      </c>
    </row>
    <row r="78" spans="1:40" s="56" customFormat="1" ht="38.25" x14ac:dyDescent="0.25">
      <c r="A78" s="96">
        <v>1</v>
      </c>
      <c r="B78" s="97" t="s">
        <v>5</v>
      </c>
      <c r="C78" s="96">
        <v>4</v>
      </c>
      <c r="D78" s="96" t="s">
        <v>1008</v>
      </c>
      <c r="E78" s="97" t="s">
        <v>102</v>
      </c>
      <c r="F78" s="98">
        <v>1</v>
      </c>
      <c r="G78" s="96" t="s">
        <v>1009</v>
      </c>
      <c r="H78" s="102" t="s">
        <v>1010</v>
      </c>
      <c r="I78" s="96">
        <v>1</v>
      </c>
      <c r="J78" s="96">
        <v>3</v>
      </c>
      <c r="K78" s="97" t="s">
        <v>1011</v>
      </c>
      <c r="L78" s="98">
        <v>2020051290017</v>
      </c>
      <c r="M78" s="96">
        <v>3</v>
      </c>
      <c r="N78" s="96">
        <v>1413</v>
      </c>
      <c r="O78" s="97" t="str">
        <f>+VLOOKUP(N78,'Productos PD'!$B$2:$C$349,2,FALSE)</f>
        <v>Acciones para el fortalecimiento de los lazos familiares mediante encuentros de pareja, talleres de pautas de crianza humanizada, valores familiares y generación de espacios para compartir en familia.</v>
      </c>
      <c r="P78" s="96" t="s">
        <v>952</v>
      </c>
      <c r="Q78" s="96">
        <v>3</v>
      </c>
      <c r="R78" s="99" t="s">
        <v>953</v>
      </c>
      <c r="S78" s="125">
        <v>1</v>
      </c>
      <c r="T78" s="97" t="s">
        <v>954</v>
      </c>
      <c r="U78" s="97" t="s">
        <v>1013</v>
      </c>
      <c r="V78" s="96" t="s">
        <v>952</v>
      </c>
      <c r="W78" s="125">
        <v>1</v>
      </c>
      <c r="X78" s="103" t="s">
        <v>956</v>
      </c>
      <c r="Y78" s="122">
        <v>0.1</v>
      </c>
      <c r="Z78" s="126">
        <v>0</v>
      </c>
      <c r="AA78" s="126">
        <v>0</v>
      </c>
      <c r="AB78" s="113">
        <v>0</v>
      </c>
      <c r="AC78" s="129">
        <v>0</v>
      </c>
      <c r="AD78" s="113">
        <v>1</v>
      </c>
      <c r="AE78" s="142">
        <v>0</v>
      </c>
      <c r="AF78" s="113">
        <v>0</v>
      </c>
      <c r="AG78" s="113"/>
      <c r="AH78" s="54">
        <f t="shared" si="2"/>
        <v>0</v>
      </c>
      <c r="AI78" s="54">
        <f t="shared" si="3"/>
        <v>0</v>
      </c>
      <c r="AJ78" s="135">
        <v>392857</v>
      </c>
      <c r="AK78" s="109"/>
      <c r="AL78" s="108" t="s">
        <v>965</v>
      </c>
      <c r="AM78" s="135">
        <v>0</v>
      </c>
      <c r="AN78" s="140"/>
    </row>
    <row r="79" spans="1:40" s="56" customFormat="1" ht="38.25" x14ac:dyDescent="0.25">
      <c r="A79" s="96">
        <v>1</v>
      </c>
      <c r="B79" s="97" t="s">
        <v>5</v>
      </c>
      <c r="C79" s="96">
        <v>4</v>
      </c>
      <c r="D79" s="96" t="s">
        <v>1008</v>
      </c>
      <c r="E79" s="97" t="s">
        <v>102</v>
      </c>
      <c r="F79" s="98">
        <v>1</v>
      </c>
      <c r="G79" s="96" t="s">
        <v>1009</v>
      </c>
      <c r="H79" s="102" t="s">
        <v>1010</v>
      </c>
      <c r="I79" s="96">
        <v>1</v>
      </c>
      <c r="J79" s="96">
        <v>3</v>
      </c>
      <c r="K79" s="97" t="s">
        <v>1011</v>
      </c>
      <c r="L79" s="98">
        <v>2020051290017</v>
      </c>
      <c r="M79" s="96">
        <v>3</v>
      </c>
      <c r="N79" s="96">
        <v>1413</v>
      </c>
      <c r="O79" s="97" t="str">
        <f>+VLOOKUP(N79,'Productos PD'!$B$2:$C$349,2,FALSE)</f>
        <v>Acciones para el fortalecimiento de los lazos familiares mediante encuentros de pareja, talleres de pautas de crianza humanizada, valores familiares y generación de espacios para compartir en familia.</v>
      </c>
      <c r="P79" s="96" t="s">
        <v>952</v>
      </c>
      <c r="Q79" s="96">
        <v>3</v>
      </c>
      <c r="R79" s="99" t="s">
        <v>953</v>
      </c>
      <c r="S79" s="125">
        <v>1</v>
      </c>
      <c r="T79" s="97" t="s">
        <v>954</v>
      </c>
      <c r="U79" s="97" t="s">
        <v>1014</v>
      </c>
      <c r="V79" s="96" t="s">
        <v>952</v>
      </c>
      <c r="W79" s="125">
        <v>1</v>
      </c>
      <c r="X79" s="103" t="s">
        <v>956</v>
      </c>
      <c r="Y79" s="122">
        <v>0.2</v>
      </c>
      <c r="Z79" s="126">
        <v>0</v>
      </c>
      <c r="AA79" s="126">
        <v>0</v>
      </c>
      <c r="AB79" s="113">
        <v>1</v>
      </c>
      <c r="AC79" s="129">
        <v>0</v>
      </c>
      <c r="AD79" s="113">
        <v>0</v>
      </c>
      <c r="AE79" s="142">
        <v>0</v>
      </c>
      <c r="AF79" s="113">
        <v>0</v>
      </c>
      <c r="AG79" s="130"/>
      <c r="AH79" s="54">
        <f t="shared" si="2"/>
        <v>0</v>
      </c>
      <c r="AI79" s="54">
        <f t="shared" si="3"/>
        <v>0</v>
      </c>
      <c r="AJ79" s="135">
        <v>4166666</v>
      </c>
      <c r="AK79" s="109">
        <v>31403</v>
      </c>
      <c r="AL79" s="108" t="s">
        <v>957</v>
      </c>
      <c r="AM79" s="135">
        <v>0</v>
      </c>
      <c r="AN79" s="140"/>
    </row>
    <row r="80" spans="1:40" s="56" customFormat="1" ht="38.25" x14ac:dyDescent="0.25">
      <c r="A80" s="96">
        <v>1</v>
      </c>
      <c r="B80" s="97" t="s">
        <v>5</v>
      </c>
      <c r="C80" s="96">
        <v>4</v>
      </c>
      <c r="D80" s="96" t="s">
        <v>1008</v>
      </c>
      <c r="E80" s="97" t="s">
        <v>102</v>
      </c>
      <c r="F80" s="98">
        <v>1</v>
      </c>
      <c r="G80" s="96" t="s">
        <v>1009</v>
      </c>
      <c r="H80" s="102" t="s">
        <v>1010</v>
      </c>
      <c r="I80" s="96">
        <v>1</v>
      </c>
      <c r="J80" s="96">
        <v>3</v>
      </c>
      <c r="K80" s="97" t="s">
        <v>1011</v>
      </c>
      <c r="L80" s="98">
        <v>2020051290017</v>
      </c>
      <c r="M80" s="96">
        <v>3</v>
      </c>
      <c r="N80" s="96">
        <v>1413</v>
      </c>
      <c r="O80" s="97" t="str">
        <f>+VLOOKUP(N80,'Productos PD'!$B$2:$C$349,2,FALSE)</f>
        <v>Acciones para el fortalecimiento de los lazos familiares mediante encuentros de pareja, talleres de pautas de crianza humanizada, valores familiares y generación de espacios para compartir en familia.</v>
      </c>
      <c r="P80" s="96" t="s">
        <v>952</v>
      </c>
      <c r="Q80" s="96">
        <v>3</v>
      </c>
      <c r="R80" s="99" t="s">
        <v>953</v>
      </c>
      <c r="S80" s="125">
        <v>1</v>
      </c>
      <c r="T80" s="97" t="s">
        <v>954</v>
      </c>
      <c r="U80" s="97" t="s">
        <v>1014</v>
      </c>
      <c r="V80" s="96" t="s">
        <v>952</v>
      </c>
      <c r="W80" s="125">
        <v>1</v>
      </c>
      <c r="X80" s="103" t="s">
        <v>956</v>
      </c>
      <c r="Y80" s="122">
        <v>0.2</v>
      </c>
      <c r="Z80" s="126">
        <v>0</v>
      </c>
      <c r="AA80" s="126">
        <v>0</v>
      </c>
      <c r="AB80" s="113">
        <v>1</v>
      </c>
      <c r="AC80" s="129">
        <v>0</v>
      </c>
      <c r="AD80" s="113">
        <v>0</v>
      </c>
      <c r="AE80" s="142">
        <v>0</v>
      </c>
      <c r="AF80" s="113">
        <v>0</v>
      </c>
      <c r="AG80" s="130"/>
      <c r="AH80" s="54">
        <f t="shared" si="2"/>
        <v>0</v>
      </c>
      <c r="AI80" s="54">
        <f t="shared" si="3"/>
        <v>0</v>
      </c>
      <c r="AJ80" s="135">
        <v>392857</v>
      </c>
      <c r="AK80" s="109"/>
      <c r="AL80" s="108" t="s">
        <v>965</v>
      </c>
      <c r="AM80" s="135"/>
      <c r="AN80" s="140"/>
    </row>
    <row r="81" spans="1:40" s="56" customFormat="1" ht="38.25" x14ac:dyDescent="0.25">
      <c r="A81" s="96">
        <v>1</v>
      </c>
      <c r="B81" s="97" t="s">
        <v>5</v>
      </c>
      <c r="C81" s="96">
        <v>4</v>
      </c>
      <c r="D81" s="96" t="s">
        <v>1008</v>
      </c>
      <c r="E81" s="97" t="s">
        <v>102</v>
      </c>
      <c r="F81" s="98">
        <v>1</v>
      </c>
      <c r="G81" s="96" t="s">
        <v>1009</v>
      </c>
      <c r="H81" s="102" t="s">
        <v>1010</v>
      </c>
      <c r="I81" s="96">
        <v>1</v>
      </c>
      <c r="J81" s="96">
        <v>3</v>
      </c>
      <c r="K81" s="97" t="s">
        <v>1011</v>
      </c>
      <c r="L81" s="98">
        <v>2020051290017</v>
      </c>
      <c r="M81" s="96">
        <v>3</v>
      </c>
      <c r="N81" s="96">
        <v>1413</v>
      </c>
      <c r="O81" s="97" t="str">
        <f>+VLOOKUP(N81,'Productos PD'!$B$2:$C$349,2,FALSE)</f>
        <v>Acciones para el fortalecimiento de los lazos familiares mediante encuentros de pareja, talleres de pautas de crianza humanizada, valores familiares y generación de espacios para compartir en familia.</v>
      </c>
      <c r="P81" s="96" t="s">
        <v>952</v>
      </c>
      <c r="Q81" s="96">
        <v>3</v>
      </c>
      <c r="R81" s="99" t="s">
        <v>953</v>
      </c>
      <c r="S81" s="125">
        <v>1</v>
      </c>
      <c r="T81" s="97" t="s">
        <v>954</v>
      </c>
      <c r="U81" s="97" t="s">
        <v>1015</v>
      </c>
      <c r="V81" s="96" t="s">
        <v>952</v>
      </c>
      <c r="W81" s="125">
        <v>200</v>
      </c>
      <c r="X81" s="103" t="s">
        <v>956</v>
      </c>
      <c r="Y81" s="122">
        <v>0.2</v>
      </c>
      <c r="Z81" s="126">
        <v>0</v>
      </c>
      <c r="AA81" s="126">
        <v>0</v>
      </c>
      <c r="AB81" s="113">
        <v>60</v>
      </c>
      <c r="AC81" s="129">
        <v>60</v>
      </c>
      <c r="AD81" s="113">
        <v>80</v>
      </c>
      <c r="AE81" s="142">
        <v>80</v>
      </c>
      <c r="AF81" s="113">
        <v>60</v>
      </c>
      <c r="AG81" s="130"/>
      <c r="AH81" s="54">
        <f t="shared" si="2"/>
        <v>0.7</v>
      </c>
      <c r="AI81" s="54">
        <f t="shared" si="3"/>
        <v>0.7</v>
      </c>
      <c r="AJ81" s="135">
        <v>8333332</v>
      </c>
      <c r="AK81" s="109">
        <v>31403</v>
      </c>
      <c r="AL81" s="108" t="s">
        <v>957</v>
      </c>
      <c r="AM81" s="135">
        <v>0</v>
      </c>
      <c r="AN81" s="140"/>
    </row>
    <row r="82" spans="1:40" s="56" customFormat="1" ht="38.25" x14ac:dyDescent="0.25">
      <c r="A82" s="96">
        <v>1</v>
      </c>
      <c r="B82" s="97" t="s">
        <v>5</v>
      </c>
      <c r="C82" s="96">
        <v>4</v>
      </c>
      <c r="D82" s="96" t="s">
        <v>1008</v>
      </c>
      <c r="E82" s="97" t="s">
        <v>102</v>
      </c>
      <c r="F82" s="98">
        <v>1</v>
      </c>
      <c r="G82" s="96" t="s">
        <v>1009</v>
      </c>
      <c r="H82" s="102" t="s">
        <v>1010</v>
      </c>
      <c r="I82" s="96">
        <v>1</v>
      </c>
      <c r="J82" s="96">
        <v>3</v>
      </c>
      <c r="K82" s="97" t="s">
        <v>1011</v>
      </c>
      <c r="L82" s="98">
        <v>2020051290017</v>
      </c>
      <c r="M82" s="96">
        <v>3</v>
      </c>
      <c r="N82" s="96">
        <v>1413</v>
      </c>
      <c r="O82" s="97" t="str">
        <f>+VLOOKUP(N82,'Productos PD'!$B$2:$C$349,2,FALSE)</f>
        <v>Acciones para el fortalecimiento de los lazos familiares mediante encuentros de pareja, talleres de pautas de crianza humanizada, valores familiares y generación de espacios para compartir en familia.</v>
      </c>
      <c r="P82" s="96" t="s">
        <v>952</v>
      </c>
      <c r="Q82" s="96">
        <v>3</v>
      </c>
      <c r="R82" s="99" t="s">
        <v>953</v>
      </c>
      <c r="S82" s="125">
        <v>1</v>
      </c>
      <c r="T82" s="97" t="s">
        <v>954</v>
      </c>
      <c r="U82" s="97" t="s">
        <v>1015</v>
      </c>
      <c r="V82" s="96" t="s">
        <v>952</v>
      </c>
      <c r="W82" s="125">
        <v>200</v>
      </c>
      <c r="X82" s="103" t="s">
        <v>956</v>
      </c>
      <c r="Y82" s="122">
        <v>0.2</v>
      </c>
      <c r="Z82" s="126">
        <v>0</v>
      </c>
      <c r="AA82" s="126">
        <v>0</v>
      </c>
      <c r="AB82" s="113">
        <v>60</v>
      </c>
      <c r="AC82" s="129">
        <v>60</v>
      </c>
      <c r="AD82" s="113">
        <v>80</v>
      </c>
      <c r="AE82" s="142">
        <v>80</v>
      </c>
      <c r="AF82" s="113">
        <v>60</v>
      </c>
      <c r="AG82" s="130"/>
      <c r="AH82" s="54">
        <f t="shared" si="2"/>
        <v>0.7</v>
      </c>
      <c r="AI82" s="54">
        <f t="shared" si="3"/>
        <v>0.7</v>
      </c>
      <c r="AJ82" s="135">
        <v>785714</v>
      </c>
      <c r="AK82" s="109"/>
      <c r="AL82" s="108" t="s">
        <v>965</v>
      </c>
      <c r="AM82" s="135"/>
      <c r="AN82" s="140"/>
    </row>
    <row r="83" spans="1:40" s="56" customFormat="1" ht="38.25" x14ac:dyDescent="0.25">
      <c r="A83" s="96">
        <v>1</v>
      </c>
      <c r="B83" s="97" t="s">
        <v>5</v>
      </c>
      <c r="C83" s="96">
        <v>4</v>
      </c>
      <c r="D83" s="96" t="s">
        <v>1008</v>
      </c>
      <c r="E83" s="97" t="s">
        <v>102</v>
      </c>
      <c r="F83" s="98">
        <v>1</v>
      </c>
      <c r="G83" s="96" t="s">
        <v>1009</v>
      </c>
      <c r="H83" s="102" t="s">
        <v>1010</v>
      </c>
      <c r="I83" s="96">
        <v>1</v>
      </c>
      <c r="J83" s="96">
        <v>3</v>
      </c>
      <c r="K83" s="97" t="s">
        <v>1011</v>
      </c>
      <c r="L83" s="98">
        <v>2020051290017</v>
      </c>
      <c r="M83" s="96">
        <v>3</v>
      </c>
      <c r="N83" s="96">
        <v>1413</v>
      </c>
      <c r="O83" s="97" t="str">
        <f>+VLOOKUP(N83,'Productos PD'!$B$2:$C$349,2,FALSE)</f>
        <v>Acciones para el fortalecimiento de los lazos familiares mediante encuentros de pareja, talleres de pautas de crianza humanizada, valores familiares y generación de espacios para compartir en familia.</v>
      </c>
      <c r="P83" s="96" t="s">
        <v>952</v>
      </c>
      <c r="Q83" s="96">
        <v>3</v>
      </c>
      <c r="R83" s="99" t="s">
        <v>953</v>
      </c>
      <c r="S83" s="125">
        <v>1</v>
      </c>
      <c r="T83" s="97" t="s">
        <v>954</v>
      </c>
      <c r="U83" s="97" t="s">
        <v>1016</v>
      </c>
      <c r="V83" s="96" t="s">
        <v>952</v>
      </c>
      <c r="W83" s="125">
        <v>350</v>
      </c>
      <c r="X83" s="103" t="s">
        <v>956</v>
      </c>
      <c r="Y83" s="122">
        <v>0.25</v>
      </c>
      <c r="Z83" s="126">
        <v>0</v>
      </c>
      <c r="AA83" s="126">
        <v>0</v>
      </c>
      <c r="AB83" s="130">
        <v>100</v>
      </c>
      <c r="AC83" s="129">
        <v>100</v>
      </c>
      <c r="AD83" s="130">
        <v>100</v>
      </c>
      <c r="AE83" s="142">
        <v>100</v>
      </c>
      <c r="AF83" s="130">
        <v>150</v>
      </c>
      <c r="AG83" s="113"/>
      <c r="AH83" s="54">
        <f t="shared" si="2"/>
        <v>0.5714285714285714</v>
      </c>
      <c r="AI83" s="54">
        <f t="shared" si="3"/>
        <v>0.5714285714285714</v>
      </c>
      <c r="AJ83" s="135">
        <v>2083333</v>
      </c>
      <c r="AK83" s="109">
        <v>31403</v>
      </c>
      <c r="AL83" s="108" t="s">
        <v>957</v>
      </c>
      <c r="AM83" s="135">
        <v>0</v>
      </c>
      <c r="AN83" s="140"/>
    </row>
    <row r="84" spans="1:40" s="56" customFormat="1" ht="38.25" x14ac:dyDescent="0.25">
      <c r="A84" s="96">
        <v>1</v>
      </c>
      <c r="B84" s="97" t="s">
        <v>5</v>
      </c>
      <c r="C84" s="96">
        <v>4</v>
      </c>
      <c r="D84" s="96" t="s">
        <v>1008</v>
      </c>
      <c r="E84" s="97" t="s">
        <v>102</v>
      </c>
      <c r="F84" s="98">
        <v>1</v>
      </c>
      <c r="G84" s="96" t="s">
        <v>1009</v>
      </c>
      <c r="H84" s="102" t="s">
        <v>1010</v>
      </c>
      <c r="I84" s="96">
        <v>1</v>
      </c>
      <c r="J84" s="96">
        <v>3</v>
      </c>
      <c r="K84" s="97" t="s">
        <v>1011</v>
      </c>
      <c r="L84" s="98">
        <v>2020051290017</v>
      </c>
      <c r="M84" s="96">
        <v>3</v>
      </c>
      <c r="N84" s="96">
        <v>1413</v>
      </c>
      <c r="O84" s="97" t="str">
        <f>+VLOOKUP(N84,'Productos PD'!$B$2:$C$349,2,FALSE)</f>
        <v>Acciones para el fortalecimiento de los lazos familiares mediante encuentros de pareja, talleres de pautas de crianza humanizada, valores familiares y generación de espacios para compartir en familia.</v>
      </c>
      <c r="P84" s="96" t="s">
        <v>952</v>
      </c>
      <c r="Q84" s="96">
        <v>3</v>
      </c>
      <c r="R84" s="99" t="s">
        <v>953</v>
      </c>
      <c r="S84" s="125">
        <v>1</v>
      </c>
      <c r="T84" s="97" t="s">
        <v>954</v>
      </c>
      <c r="U84" s="97" t="s">
        <v>1016</v>
      </c>
      <c r="V84" s="96" t="s">
        <v>952</v>
      </c>
      <c r="W84" s="125">
        <v>350</v>
      </c>
      <c r="X84" s="103" t="s">
        <v>956</v>
      </c>
      <c r="Y84" s="122">
        <v>0.25</v>
      </c>
      <c r="Z84" s="126">
        <v>0</v>
      </c>
      <c r="AA84" s="126">
        <v>0</v>
      </c>
      <c r="AB84" s="130">
        <v>100</v>
      </c>
      <c r="AC84" s="129">
        <v>100</v>
      </c>
      <c r="AD84" s="130">
        <v>100</v>
      </c>
      <c r="AE84" s="142">
        <v>100</v>
      </c>
      <c r="AF84" s="130">
        <v>150</v>
      </c>
      <c r="AG84" s="113"/>
      <c r="AH84" s="54">
        <f t="shared" si="2"/>
        <v>0.5714285714285714</v>
      </c>
      <c r="AI84" s="54">
        <f t="shared" si="3"/>
        <v>0.5714285714285714</v>
      </c>
      <c r="AJ84" s="135">
        <v>392857</v>
      </c>
      <c r="AK84" s="109"/>
      <c r="AL84" s="108" t="s">
        <v>965</v>
      </c>
      <c r="AM84" s="135">
        <v>0</v>
      </c>
      <c r="AN84" s="140"/>
    </row>
    <row r="85" spans="1:40" s="56" customFormat="1" ht="38.25" x14ac:dyDescent="0.25">
      <c r="A85" s="96">
        <v>1</v>
      </c>
      <c r="B85" s="97" t="s">
        <v>5</v>
      </c>
      <c r="C85" s="96">
        <v>4</v>
      </c>
      <c r="D85" s="96" t="s">
        <v>1008</v>
      </c>
      <c r="E85" s="97" t="s">
        <v>102</v>
      </c>
      <c r="F85" s="98">
        <v>1</v>
      </c>
      <c r="G85" s="96" t="s">
        <v>1009</v>
      </c>
      <c r="H85" s="102" t="s">
        <v>1010</v>
      </c>
      <c r="I85" s="96">
        <v>1</v>
      </c>
      <c r="J85" s="96">
        <v>3</v>
      </c>
      <c r="K85" s="97" t="s">
        <v>1011</v>
      </c>
      <c r="L85" s="98">
        <v>2020051290017</v>
      </c>
      <c r="M85" s="96">
        <v>3</v>
      </c>
      <c r="N85" s="96">
        <v>1413</v>
      </c>
      <c r="O85" s="97" t="str">
        <f>+VLOOKUP(N85,'Productos PD'!$B$2:$C$349,2,FALSE)</f>
        <v>Acciones para el fortalecimiento de los lazos familiares mediante encuentros de pareja, talleres de pautas de crianza humanizada, valores familiares y generación de espacios para compartir en familia.</v>
      </c>
      <c r="P85" s="96" t="s">
        <v>952</v>
      </c>
      <c r="Q85" s="96">
        <v>3</v>
      </c>
      <c r="R85" s="99" t="s">
        <v>953</v>
      </c>
      <c r="S85" s="125">
        <v>1</v>
      </c>
      <c r="T85" s="97" t="s">
        <v>954</v>
      </c>
      <c r="U85" s="97" t="s">
        <v>1017</v>
      </c>
      <c r="V85" s="96" t="s">
        <v>952</v>
      </c>
      <c r="W85" s="125">
        <v>100</v>
      </c>
      <c r="X85" s="103" t="s">
        <v>956</v>
      </c>
      <c r="Y85" s="122">
        <v>0.25</v>
      </c>
      <c r="Z85" s="126">
        <v>0</v>
      </c>
      <c r="AA85" s="126">
        <v>0</v>
      </c>
      <c r="AB85" s="113">
        <v>0</v>
      </c>
      <c r="AC85" s="129">
        <v>0</v>
      </c>
      <c r="AD85" s="113">
        <v>0</v>
      </c>
      <c r="AE85" s="142">
        <v>0</v>
      </c>
      <c r="AF85" s="113">
        <v>100</v>
      </c>
      <c r="AG85" s="130"/>
      <c r="AH85" s="54">
        <f t="shared" si="2"/>
        <v>0</v>
      </c>
      <c r="AI85" s="54">
        <f t="shared" si="3"/>
        <v>0</v>
      </c>
      <c r="AJ85" s="135">
        <v>40000000</v>
      </c>
      <c r="AK85" s="109">
        <v>31403</v>
      </c>
      <c r="AL85" s="108" t="s">
        <v>957</v>
      </c>
      <c r="AM85" s="135">
        <v>0</v>
      </c>
      <c r="AN85" s="140"/>
    </row>
    <row r="86" spans="1:40" s="56" customFormat="1" ht="38.25" x14ac:dyDescent="0.25">
      <c r="A86" s="96">
        <v>1</v>
      </c>
      <c r="B86" s="97" t="s">
        <v>5</v>
      </c>
      <c r="C86" s="96">
        <v>4</v>
      </c>
      <c r="D86" s="96" t="s">
        <v>1008</v>
      </c>
      <c r="E86" s="97" t="s">
        <v>102</v>
      </c>
      <c r="F86" s="98">
        <v>1</v>
      </c>
      <c r="G86" s="96" t="s">
        <v>1009</v>
      </c>
      <c r="H86" s="102" t="s">
        <v>1010</v>
      </c>
      <c r="I86" s="96">
        <v>1</v>
      </c>
      <c r="J86" s="96">
        <v>3</v>
      </c>
      <c r="K86" s="97" t="s">
        <v>1011</v>
      </c>
      <c r="L86" s="98">
        <v>2020051290017</v>
      </c>
      <c r="M86" s="96">
        <v>3</v>
      </c>
      <c r="N86" s="96">
        <v>1413</v>
      </c>
      <c r="O86" s="97" t="str">
        <f>+VLOOKUP(N86,'Productos PD'!$B$2:$C$349,2,FALSE)</f>
        <v>Acciones para el fortalecimiento de los lazos familiares mediante encuentros de pareja, talleres de pautas de crianza humanizada, valores familiares y generación de espacios para compartir en familia.</v>
      </c>
      <c r="P86" s="96" t="s">
        <v>952</v>
      </c>
      <c r="Q86" s="96">
        <v>3</v>
      </c>
      <c r="R86" s="99" t="s">
        <v>953</v>
      </c>
      <c r="S86" s="125">
        <v>1</v>
      </c>
      <c r="T86" s="97" t="s">
        <v>954</v>
      </c>
      <c r="U86" s="97" t="s">
        <v>1017</v>
      </c>
      <c r="V86" s="96" t="s">
        <v>952</v>
      </c>
      <c r="W86" s="125">
        <v>100</v>
      </c>
      <c r="X86" s="103" t="s">
        <v>956</v>
      </c>
      <c r="Y86" s="122">
        <v>0.25</v>
      </c>
      <c r="Z86" s="126">
        <v>0</v>
      </c>
      <c r="AA86" s="126">
        <v>0</v>
      </c>
      <c r="AB86" s="113">
        <v>0</v>
      </c>
      <c r="AC86" s="133">
        <v>0</v>
      </c>
      <c r="AD86" s="113">
        <v>0</v>
      </c>
      <c r="AE86" s="142">
        <v>0</v>
      </c>
      <c r="AF86" s="113">
        <v>100</v>
      </c>
      <c r="AG86" s="130"/>
      <c r="AH86" s="54">
        <f t="shared" si="2"/>
        <v>0</v>
      </c>
      <c r="AI86" s="54">
        <f t="shared" si="3"/>
        <v>0</v>
      </c>
      <c r="AJ86" s="135">
        <v>392857</v>
      </c>
      <c r="AK86" s="109"/>
      <c r="AL86" s="108" t="s">
        <v>965</v>
      </c>
      <c r="AM86" s="135"/>
      <c r="AN86" s="140"/>
    </row>
    <row r="87" spans="1:40" s="56" customFormat="1" ht="51" x14ac:dyDescent="0.25">
      <c r="A87" s="96">
        <v>1</v>
      </c>
      <c r="B87" s="97" t="s">
        <v>5</v>
      </c>
      <c r="C87" s="96">
        <v>4</v>
      </c>
      <c r="D87" s="96" t="s">
        <v>1008</v>
      </c>
      <c r="E87" s="97" t="s">
        <v>102</v>
      </c>
      <c r="F87" s="98">
        <v>1</v>
      </c>
      <c r="G87" s="96" t="s">
        <v>1009</v>
      </c>
      <c r="H87" s="102" t="s">
        <v>1010</v>
      </c>
      <c r="I87" s="96">
        <v>1</v>
      </c>
      <c r="J87" s="96">
        <v>3</v>
      </c>
      <c r="K87" s="97" t="s">
        <v>1011</v>
      </c>
      <c r="L87" s="98">
        <v>2020051290017</v>
      </c>
      <c r="M87" s="96">
        <v>4</v>
      </c>
      <c r="N87" s="96">
        <v>1414</v>
      </c>
      <c r="O87" s="97" t="str">
        <f>+VLOOKUP(N87,'Productos PD'!$B$2:$C$349,2,FALSE)</f>
        <v>Acciones de   apoyo   Familias beneficiadas con el programa Familias en Acción.</v>
      </c>
      <c r="P87" s="96" t="s">
        <v>952</v>
      </c>
      <c r="Q87" s="96">
        <v>4</v>
      </c>
      <c r="R87" s="99" t="s">
        <v>953</v>
      </c>
      <c r="S87" s="125">
        <v>1</v>
      </c>
      <c r="T87" s="97" t="s">
        <v>954</v>
      </c>
      <c r="U87" s="97" t="s">
        <v>1018</v>
      </c>
      <c r="V87" s="96" t="s">
        <v>983</v>
      </c>
      <c r="W87" s="122">
        <v>1</v>
      </c>
      <c r="X87" s="103" t="s">
        <v>962</v>
      </c>
      <c r="Y87" s="122">
        <v>1</v>
      </c>
      <c r="Z87" s="54">
        <v>1</v>
      </c>
      <c r="AA87" s="111">
        <v>0</v>
      </c>
      <c r="AB87" s="54">
        <v>1</v>
      </c>
      <c r="AC87" s="54">
        <v>1</v>
      </c>
      <c r="AD87" s="54">
        <v>1</v>
      </c>
      <c r="AE87" s="143">
        <v>1</v>
      </c>
      <c r="AF87" s="54">
        <v>1</v>
      </c>
      <c r="AG87" s="113"/>
      <c r="AH87" s="54">
        <f t="shared" si="2"/>
        <v>1</v>
      </c>
      <c r="AI87" s="54">
        <f t="shared" si="3"/>
        <v>1</v>
      </c>
      <c r="AJ87" s="135">
        <v>41000000</v>
      </c>
      <c r="AK87" s="109"/>
      <c r="AL87" s="108" t="s">
        <v>965</v>
      </c>
      <c r="AM87" s="135">
        <v>6600000</v>
      </c>
      <c r="AN87" s="140"/>
    </row>
    <row r="88" spans="1:40" s="56" customFormat="1" ht="51" x14ac:dyDescent="0.25">
      <c r="A88" s="96">
        <v>1</v>
      </c>
      <c r="B88" s="97" t="s">
        <v>5</v>
      </c>
      <c r="C88" s="96">
        <v>4</v>
      </c>
      <c r="D88" s="96" t="s">
        <v>1008</v>
      </c>
      <c r="E88" s="97" t="s">
        <v>102</v>
      </c>
      <c r="F88" s="98">
        <v>1</v>
      </c>
      <c r="G88" s="96" t="s">
        <v>1009</v>
      </c>
      <c r="H88" s="102" t="s">
        <v>1010</v>
      </c>
      <c r="I88" s="96">
        <v>1</v>
      </c>
      <c r="J88" s="96">
        <v>3</v>
      </c>
      <c r="K88" s="97" t="s">
        <v>1011</v>
      </c>
      <c r="L88" s="98">
        <v>2020051290017</v>
      </c>
      <c r="M88" s="96">
        <v>5</v>
      </c>
      <c r="N88" s="96">
        <v>1415</v>
      </c>
      <c r="O88" s="97" t="str">
        <f>+VLOOKUP(N88,'Productos PD'!$B$2:$C$349,2,FALSE)</f>
        <v>Acciones de apoyo para formular y ejecutar estrategias para el acompañamiento a familias en la implementación de unidades productivas y la creación de empresas familiares como reactivación económica y social.</v>
      </c>
      <c r="P88" s="96" t="s">
        <v>952</v>
      </c>
      <c r="Q88" s="96">
        <v>4</v>
      </c>
      <c r="R88" s="99" t="s">
        <v>953</v>
      </c>
      <c r="S88" s="125">
        <v>1</v>
      </c>
      <c r="T88" s="97" t="s">
        <v>954</v>
      </c>
      <c r="U88" s="97" t="s">
        <v>1019</v>
      </c>
      <c r="V88" s="96" t="s">
        <v>952</v>
      </c>
      <c r="W88" s="125">
        <v>1</v>
      </c>
      <c r="X88" s="103" t="s">
        <v>962</v>
      </c>
      <c r="Y88" s="122">
        <v>0.4</v>
      </c>
      <c r="Z88" s="127">
        <v>1</v>
      </c>
      <c r="AA88" s="126">
        <v>1</v>
      </c>
      <c r="AB88" s="130">
        <v>1</v>
      </c>
      <c r="AC88" s="129">
        <v>1</v>
      </c>
      <c r="AD88" s="130">
        <v>1</v>
      </c>
      <c r="AE88" s="142">
        <v>1</v>
      </c>
      <c r="AF88" s="130">
        <v>1</v>
      </c>
      <c r="AG88" s="113"/>
      <c r="AH88" s="54">
        <f t="shared" si="2"/>
        <v>1</v>
      </c>
      <c r="AI88" s="54">
        <f t="shared" si="3"/>
        <v>1</v>
      </c>
      <c r="AJ88" s="135">
        <v>24000000</v>
      </c>
      <c r="AK88" s="109">
        <v>31408</v>
      </c>
      <c r="AL88" s="108" t="s">
        <v>957</v>
      </c>
      <c r="AM88" s="135">
        <v>2530070</v>
      </c>
      <c r="AN88" s="140"/>
    </row>
    <row r="89" spans="1:40" s="56" customFormat="1" ht="51" x14ac:dyDescent="0.25">
      <c r="A89" s="96">
        <v>1</v>
      </c>
      <c r="B89" s="97" t="s">
        <v>5</v>
      </c>
      <c r="C89" s="96">
        <v>4</v>
      </c>
      <c r="D89" s="96" t="s">
        <v>1008</v>
      </c>
      <c r="E89" s="97" t="s">
        <v>102</v>
      </c>
      <c r="F89" s="98">
        <v>1</v>
      </c>
      <c r="G89" s="96" t="s">
        <v>1009</v>
      </c>
      <c r="H89" s="102" t="s">
        <v>1010</v>
      </c>
      <c r="I89" s="96">
        <v>1</v>
      </c>
      <c r="J89" s="96">
        <v>3</v>
      </c>
      <c r="K89" s="97" t="s">
        <v>1011</v>
      </c>
      <c r="L89" s="98">
        <v>2020051290017</v>
      </c>
      <c r="M89" s="96">
        <v>5</v>
      </c>
      <c r="N89" s="96">
        <v>1415</v>
      </c>
      <c r="O89" s="97" t="str">
        <f>+VLOOKUP(N89,'Productos PD'!$B$2:$C$349,2,FALSE)</f>
        <v>Acciones de apoyo para formular y ejecutar estrategias para el acompañamiento a familias en la implementación de unidades productivas y la creación de empresas familiares como reactivación económica y social.</v>
      </c>
      <c r="P89" s="96" t="s">
        <v>952</v>
      </c>
      <c r="Q89" s="96">
        <v>4</v>
      </c>
      <c r="R89" s="99" t="s">
        <v>953</v>
      </c>
      <c r="S89" s="125">
        <v>1</v>
      </c>
      <c r="T89" s="97" t="s">
        <v>954</v>
      </c>
      <c r="U89" s="97" t="s">
        <v>1019</v>
      </c>
      <c r="V89" s="96" t="s">
        <v>952</v>
      </c>
      <c r="W89" s="125">
        <v>1</v>
      </c>
      <c r="X89" s="103" t="s">
        <v>962</v>
      </c>
      <c r="Y89" s="122">
        <v>0.4</v>
      </c>
      <c r="Z89" s="127">
        <v>1</v>
      </c>
      <c r="AA89" s="126">
        <v>1</v>
      </c>
      <c r="AB89" s="130">
        <v>1</v>
      </c>
      <c r="AC89" s="129">
        <v>1</v>
      </c>
      <c r="AD89" s="130">
        <v>1</v>
      </c>
      <c r="AE89" s="142">
        <v>1</v>
      </c>
      <c r="AF89" s="130">
        <v>1</v>
      </c>
      <c r="AG89" s="130"/>
      <c r="AH89" s="54">
        <f t="shared" si="2"/>
        <v>1</v>
      </c>
      <c r="AI89" s="54">
        <f t="shared" si="3"/>
        <v>1</v>
      </c>
      <c r="AJ89" s="135">
        <v>13570730</v>
      </c>
      <c r="AK89" s="109"/>
      <c r="AL89" s="108" t="s">
        <v>965</v>
      </c>
      <c r="AM89" s="135"/>
      <c r="AN89" s="140"/>
    </row>
    <row r="90" spans="1:40" s="56" customFormat="1" ht="51" x14ac:dyDescent="0.25">
      <c r="A90" s="96">
        <v>1</v>
      </c>
      <c r="B90" s="97" t="s">
        <v>5</v>
      </c>
      <c r="C90" s="96">
        <v>4</v>
      </c>
      <c r="D90" s="96" t="s">
        <v>1008</v>
      </c>
      <c r="E90" s="97" t="s">
        <v>102</v>
      </c>
      <c r="F90" s="98">
        <v>1</v>
      </c>
      <c r="G90" s="96" t="s">
        <v>1009</v>
      </c>
      <c r="H90" s="102" t="s">
        <v>1010</v>
      </c>
      <c r="I90" s="96">
        <v>1</v>
      </c>
      <c r="J90" s="96">
        <v>3</v>
      </c>
      <c r="K90" s="97" t="s">
        <v>1011</v>
      </c>
      <c r="L90" s="98">
        <v>2020051290017</v>
      </c>
      <c r="M90" s="96">
        <v>5</v>
      </c>
      <c r="N90" s="96">
        <v>1415</v>
      </c>
      <c r="O90" s="97" t="str">
        <f>+VLOOKUP(N90,'Productos PD'!$B$2:$C$349,2,FALSE)</f>
        <v>Acciones de apoyo para formular y ejecutar estrategias para el acompañamiento a familias en la implementación de unidades productivas y la creación de empresas familiares como reactivación económica y social.</v>
      </c>
      <c r="P90" s="96" t="s">
        <v>952</v>
      </c>
      <c r="Q90" s="96">
        <v>4</v>
      </c>
      <c r="R90" s="99" t="s">
        <v>953</v>
      </c>
      <c r="S90" s="125">
        <v>1</v>
      </c>
      <c r="T90" s="97" t="s">
        <v>954</v>
      </c>
      <c r="U90" s="97" t="s">
        <v>1020</v>
      </c>
      <c r="V90" s="96" t="s">
        <v>952</v>
      </c>
      <c r="W90" s="125">
        <v>1</v>
      </c>
      <c r="X90" s="103" t="s">
        <v>962</v>
      </c>
      <c r="Y90" s="122">
        <v>0.6</v>
      </c>
      <c r="Z90" s="127">
        <v>1</v>
      </c>
      <c r="AA90" s="126">
        <v>1</v>
      </c>
      <c r="AB90" s="130">
        <v>1</v>
      </c>
      <c r="AC90" s="129">
        <v>1</v>
      </c>
      <c r="AD90" s="130">
        <v>1</v>
      </c>
      <c r="AE90" s="142">
        <v>1</v>
      </c>
      <c r="AF90" s="130">
        <v>1</v>
      </c>
      <c r="AG90" s="130"/>
      <c r="AH90" s="54">
        <f t="shared" si="2"/>
        <v>1</v>
      </c>
      <c r="AI90" s="54">
        <f t="shared" si="3"/>
        <v>1</v>
      </c>
      <c r="AJ90" s="135">
        <v>24000000</v>
      </c>
      <c r="AK90" s="109">
        <v>31408</v>
      </c>
      <c r="AL90" s="108" t="s">
        <v>957</v>
      </c>
      <c r="AM90" s="135">
        <v>6500000</v>
      </c>
      <c r="AN90" s="140"/>
    </row>
    <row r="91" spans="1:40" s="56" customFormat="1" ht="51" x14ac:dyDescent="0.25">
      <c r="A91" s="96">
        <v>1</v>
      </c>
      <c r="B91" s="97" t="s">
        <v>5</v>
      </c>
      <c r="C91" s="96">
        <v>4</v>
      </c>
      <c r="D91" s="96" t="s">
        <v>1008</v>
      </c>
      <c r="E91" s="97" t="s">
        <v>102</v>
      </c>
      <c r="F91" s="98">
        <v>1</v>
      </c>
      <c r="G91" s="96" t="s">
        <v>1009</v>
      </c>
      <c r="H91" s="102" t="s">
        <v>1010</v>
      </c>
      <c r="I91" s="96">
        <v>1</v>
      </c>
      <c r="J91" s="96">
        <v>3</v>
      </c>
      <c r="K91" s="97" t="s">
        <v>1011</v>
      </c>
      <c r="L91" s="98">
        <v>2020051290017</v>
      </c>
      <c r="M91" s="96">
        <v>5</v>
      </c>
      <c r="N91" s="96">
        <v>1415</v>
      </c>
      <c r="O91" s="97" t="str">
        <f>+VLOOKUP(N91,'Productos PD'!$B$2:$C$349,2,FALSE)</f>
        <v>Acciones de apoyo para formular y ejecutar estrategias para el acompañamiento a familias en la implementación de unidades productivas y la creación de empresas familiares como reactivación económica y social.</v>
      </c>
      <c r="P91" s="96" t="s">
        <v>952</v>
      </c>
      <c r="Q91" s="96">
        <v>4</v>
      </c>
      <c r="R91" s="99" t="s">
        <v>953</v>
      </c>
      <c r="S91" s="125">
        <v>1</v>
      </c>
      <c r="T91" s="97" t="s">
        <v>954</v>
      </c>
      <c r="U91" s="97" t="s">
        <v>1020</v>
      </c>
      <c r="V91" s="96" t="s">
        <v>952</v>
      </c>
      <c r="W91" s="125">
        <v>1</v>
      </c>
      <c r="X91" s="103" t="s">
        <v>962</v>
      </c>
      <c r="Y91" s="122">
        <v>0.6</v>
      </c>
      <c r="Z91" s="127">
        <v>1</v>
      </c>
      <c r="AA91" s="126">
        <v>1</v>
      </c>
      <c r="AB91" s="130">
        <v>1</v>
      </c>
      <c r="AC91" s="129">
        <v>1</v>
      </c>
      <c r="AD91" s="130">
        <v>1</v>
      </c>
      <c r="AE91" s="142">
        <v>1</v>
      </c>
      <c r="AF91" s="130">
        <v>1</v>
      </c>
      <c r="AG91" s="113"/>
      <c r="AH91" s="54">
        <f t="shared" si="2"/>
        <v>1</v>
      </c>
      <c r="AI91" s="54">
        <f t="shared" si="3"/>
        <v>1</v>
      </c>
      <c r="AJ91" s="135">
        <v>13570730</v>
      </c>
      <c r="AK91" s="109"/>
      <c r="AL91" s="108" t="s">
        <v>965</v>
      </c>
      <c r="AM91" s="135">
        <v>6500000</v>
      </c>
      <c r="AN91" s="140"/>
    </row>
    <row r="92" spans="1:40" s="56" customFormat="1" ht="25.5" x14ac:dyDescent="0.25">
      <c r="A92" s="96">
        <v>1</v>
      </c>
      <c r="B92" s="97" t="s">
        <v>5</v>
      </c>
      <c r="C92" s="96">
        <v>7</v>
      </c>
      <c r="D92" s="96" t="s">
        <v>1021</v>
      </c>
      <c r="E92" s="97" t="s">
        <v>1022</v>
      </c>
      <c r="F92" s="98">
        <v>1</v>
      </c>
      <c r="G92" s="96" t="s">
        <v>1023</v>
      </c>
      <c r="H92" s="102" t="s">
        <v>1024</v>
      </c>
      <c r="I92" s="96">
        <v>3</v>
      </c>
      <c r="J92" s="96">
        <v>10</v>
      </c>
      <c r="K92" s="97" t="s">
        <v>1025</v>
      </c>
      <c r="L92" s="98">
        <v>2020051290018</v>
      </c>
      <c r="M92" s="96">
        <v>1</v>
      </c>
      <c r="N92" s="96">
        <v>1711</v>
      </c>
      <c r="O92" s="97" t="str">
        <f>+VLOOKUP(N92,'Productos PD'!$B$2:$C$349,2,FALSE)</f>
        <v>Mesas de participación de las personas LGBTTTIQA implementadas.</v>
      </c>
      <c r="P92" s="96" t="s">
        <v>952</v>
      </c>
      <c r="Q92" s="96">
        <v>8</v>
      </c>
      <c r="R92" s="99" t="s">
        <v>953</v>
      </c>
      <c r="S92" s="125">
        <v>2</v>
      </c>
      <c r="T92" s="97" t="s">
        <v>954</v>
      </c>
      <c r="U92" s="104" t="s">
        <v>1026</v>
      </c>
      <c r="V92" s="96" t="s">
        <v>952</v>
      </c>
      <c r="W92" s="125">
        <v>3</v>
      </c>
      <c r="X92" s="103" t="s">
        <v>956</v>
      </c>
      <c r="Y92" s="122">
        <v>0.3</v>
      </c>
      <c r="Z92" s="126">
        <v>0</v>
      </c>
      <c r="AA92" s="126">
        <v>0</v>
      </c>
      <c r="AB92" s="113">
        <v>2</v>
      </c>
      <c r="AC92" s="129">
        <v>2</v>
      </c>
      <c r="AD92" s="113">
        <v>1</v>
      </c>
      <c r="AE92" s="142">
        <v>1</v>
      </c>
      <c r="AF92" s="113">
        <v>0</v>
      </c>
      <c r="AG92" s="113"/>
      <c r="AH92" s="54">
        <f t="shared" si="2"/>
        <v>1</v>
      </c>
      <c r="AI92" s="54">
        <f t="shared" si="3"/>
        <v>1</v>
      </c>
      <c r="AJ92" s="135">
        <v>2035660</v>
      </c>
      <c r="AK92" s="109">
        <v>31408</v>
      </c>
      <c r="AL92" s="108" t="s">
        <v>957</v>
      </c>
      <c r="AM92" s="135">
        <v>1425521</v>
      </c>
      <c r="AN92" s="140"/>
    </row>
    <row r="93" spans="1:40" s="56" customFormat="1" ht="25.5" x14ac:dyDescent="0.25">
      <c r="A93" s="96">
        <v>1</v>
      </c>
      <c r="B93" s="97" t="s">
        <v>5</v>
      </c>
      <c r="C93" s="96">
        <v>7</v>
      </c>
      <c r="D93" s="96" t="s">
        <v>1021</v>
      </c>
      <c r="E93" s="97" t="s">
        <v>1022</v>
      </c>
      <c r="F93" s="98">
        <v>1</v>
      </c>
      <c r="G93" s="96" t="s">
        <v>1023</v>
      </c>
      <c r="H93" s="102" t="s">
        <v>1024</v>
      </c>
      <c r="I93" s="96">
        <v>3</v>
      </c>
      <c r="J93" s="96">
        <v>10</v>
      </c>
      <c r="K93" s="97" t="s">
        <v>1025</v>
      </c>
      <c r="L93" s="98">
        <v>2020051290018</v>
      </c>
      <c r="M93" s="96">
        <v>1</v>
      </c>
      <c r="N93" s="96">
        <v>1711</v>
      </c>
      <c r="O93" s="97" t="str">
        <f>+VLOOKUP(N93,'Productos PD'!$B$2:$C$349,2,FALSE)</f>
        <v>Mesas de participación de las personas LGBTTTIQA implementadas.</v>
      </c>
      <c r="P93" s="96" t="s">
        <v>952</v>
      </c>
      <c r="Q93" s="96">
        <v>8</v>
      </c>
      <c r="R93" s="99" t="s">
        <v>953</v>
      </c>
      <c r="S93" s="125">
        <v>2</v>
      </c>
      <c r="T93" s="97" t="s">
        <v>954</v>
      </c>
      <c r="U93" s="104" t="s">
        <v>1026</v>
      </c>
      <c r="V93" s="96" t="s">
        <v>952</v>
      </c>
      <c r="W93" s="125">
        <v>3</v>
      </c>
      <c r="X93" s="103" t="s">
        <v>956</v>
      </c>
      <c r="Y93" s="122">
        <v>0.3</v>
      </c>
      <c r="Z93" s="126">
        <v>0</v>
      </c>
      <c r="AA93" s="126">
        <v>0</v>
      </c>
      <c r="AB93" s="113">
        <v>2</v>
      </c>
      <c r="AC93" s="129">
        <v>2</v>
      </c>
      <c r="AD93" s="113">
        <v>1</v>
      </c>
      <c r="AE93" s="142">
        <v>1</v>
      </c>
      <c r="AF93" s="113">
        <v>0</v>
      </c>
      <c r="AG93" s="113"/>
      <c r="AH93" s="54">
        <f t="shared" si="2"/>
        <v>1</v>
      </c>
      <c r="AI93" s="54">
        <f t="shared" si="3"/>
        <v>1</v>
      </c>
      <c r="AJ93" s="135">
        <v>2949984</v>
      </c>
      <c r="AK93" s="109"/>
      <c r="AL93" s="108" t="s">
        <v>965</v>
      </c>
      <c r="AM93" s="135"/>
      <c r="AN93" s="140"/>
    </row>
    <row r="94" spans="1:40" s="56" customFormat="1" ht="25.5" x14ac:dyDescent="0.25">
      <c r="A94" s="96">
        <v>1</v>
      </c>
      <c r="B94" s="97" t="s">
        <v>5</v>
      </c>
      <c r="C94" s="96">
        <v>7</v>
      </c>
      <c r="D94" s="96" t="s">
        <v>1021</v>
      </c>
      <c r="E94" s="97" t="s">
        <v>1022</v>
      </c>
      <c r="F94" s="98">
        <v>1</v>
      </c>
      <c r="G94" s="96" t="s">
        <v>1023</v>
      </c>
      <c r="H94" s="102" t="s">
        <v>1024</v>
      </c>
      <c r="I94" s="96">
        <v>3</v>
      </c>
      <c r="J94" s="96">
        <v>10</v>
      </c>
      <c r="K94" s="97" t="s">
        <v>1025</v>
      </c>
      <c r="L94" s="98">
        <v>2020051290018</v>
      </c>
      <c r="M94" s="96">
        <v>1</v>
      </c>
      <c r="N94" s="96">
        <v>1711</v>
      </c>
      <c r="O94" s="97" t="str">
        <f>+VLOOKUP(N94,'Productos PD'!$B$2:$C$349,2,FALSE)</f>
        <v>Mesas de participación de las personas LGBTTTIQA implementadas.</v>
      </c>
      <c r="P94" s="96" t="s">
        <v>952</v>
      </c>
      <c r="Q94" s="96">
        <v>8</v>
      </c>
      <c r="R94" s="99" t="s">
        <v>953</v>
      </c>
      <c r="S94" s="125">
        <v>2</v>
      </c>
      <c r="T94" s="97" t="s">
        <v>954</v>
      </c>
      <c r="U94" s="104" t="s">
        <v>1027</v>
      </c>
      <c r="V94" s="96" t="s">
        <v>952</v>
      </c>
      <c r="W94" s="125">
        <v>1</v>
      </c>
      <c r="X94" s="103" t="s">
        <v>962</v>
      </c>
      <c r="Y94" s="122">
        <v>0.2</v>
      </c>
      <c r="Z94" s="127">
        <v>1</v>
      </c>
      <c r="AA94" s="126">
        <v>0</v>
      </c>
      <c r="AB94" s="130">
        <v>1</v>
      </c>
      <c r="AC94" s="129">
        <v>1</v>
      </c>
      <c r="AD94" s="130">
        <v>1</v>
      </c>
      <c r="AE94" s="142">
        <v>1</v>
      </c>
      <c r="AF94" s="130">
        <v>1</v>
      </c>
      <c r="AG94" s="113"/>
      <c r="AH94" s="54">
        <f t="shared" si="2"/>
        <v>1</v>
      </c>
      <c r="AI94" s="54">
        <f t="shared" si="3"/>
        <v>1</v>
      </c>
      <c r="AJ94" s="135">
        <v>4000000</v>
      </c>
      <c r="AK94" s="109">
        <v>31408</v>
      </c>
      <c r="AL94" s="108" t="s">
        <v>957</v>
      </c>
      <c r="AM94" s="135">
        <v>300000</v>
      </c>
      <c r="AN94" s="140"/>
    </row>
    <row r="95" spans="1:40" s="56" customFormat="1" ht="25.5" x14ac:dyDescent="0.25">
      <c r="A95" s="96">
        <v>1</v>
      </c>
      <c r="B95" s="97" t="s">
        <v>5</v>
      </c>
      <c r="C95" s="96">
        <v>7</v>
      </c>
      <c r="D95" s="96" t="s">
        <v>1021</v>
      </c>
      <c r="E95" s="97" t="s">
        <v>1022</v>
      </c>
      <c r="F95" s="98">
        <v>1</v>
      </c>
      <c r="G95" s="96" t="s">
        <v>1023</v>
      </c>
      <c r="H95" s="102" t="s">
        <v>1024</v>
      </c>
      <c r="I95" s="96">
        <v>3</v>
      </c>
      <c r="J95" s="96">
        <v>10</v>
      </c>
      <c r="K95" s="97" t="s">
        <v>1025</v>
      </c>
      <c r="L95" s="98">
        <v>2020051290018</v>
      </c>
      <c r="M95" s="96">
        <v>1</v>
      </c>
      <c r="N95" s="96">
        <v>1711</v>
      </c>
      <c r="O95" s="97" t="str">
        <f>+VLOOKUP(N95,'Productos PD'!$B$2:$C$349,2,FALSE)</f>
        <v>Mesas de participación de las personas LGBTTTIQA implementadas.</v>
      </c>
      <c r="P95" s="96" t="s">
        <v>952</v>
      </c>
      <c r="Q95" s="96">
        <v>8</v>
      </c>
      <c r="R95" s="99" t="s">
        <v>953</v>
      </c>
      <c r="S95" s="125">
        <v>2</v>
      </c>
      <c r="T95" s="97" t="s">
        <v>954</v>
      </c>
      <c r="U95" s="104" t="s">
        <v>1027</v>
      </c>
      <c r="V95" s="96" t="s">
        <v>952</v>
      </c>
      <c r="W95" s="125">
        <v>1</v>
      </c>
      <c r="X95" s="103" t="s">
        <v>962</v>
      </c>
      <c r="Y95" s="122">
        <v>0.2</v>
      </c>
      <c r="Z95" s="127">
        <v>1</v>
      </c>
      <c r="AA95" s="126">
        <v>0</v>
      </c>
      <c r="AB95" s="130">
        <v>1</v>
      </c>
      <c r="AC95" s="129">
        <v>1</v>
      </c>
      <c r="AD95" s="130">
        <v>1</v>
      </c>
      <c r="AE95" s="142">
        <v>1</v>
      </c>
      <c r="AF95" s="130">
        <v>1</v>
      </c>
      <c r="AG95" s="130"/>
      <c r="AH95" s="54">
        <f t="shared" si="2"/>
        <v>1</v>
      </c>
      <c r="AI95" s="54">
        <f t="shared" si="3"/>
        <v>1</v>
      </c>
      <c r="AJ95" s="135">
        <v>2949984</v>
      </c>
      <c r="AK95" s="109"/>
      <c r="AL95" s="108" t="s">
        <v>965</v>
      </c>
      <c r="AM95" s="135"/>
      <c r="AN95" s="140"/>
    </row>
    <row r="96" spans="1:40" s="56" customFormat="1" ht="25.5" x14ac:dyDescent="0.25">
      <c r="A96" s="96">
        <v>1</v>
      </c>
      <c r="B96" s="97" t="s">
        <v>5</v>
      </c>
      <c r="C96" s="96">
        <v>7</v>
      </c>
      <c r="D96" s="96" t="s">
        <v>1021</v>
      </c>
      <c r="E96" s="97" t="s">
        <v>1022</v>
      </c>
      <c r="F96" s="98">
        <v>1</v>
      </c>
      <c r="G96" s="96" t="s">
        <v>1023</v>
      </c>
      <c r="H96" s="102" t="s">
        <v>1024</v>
      </c>
      <c r="I96" s="96">
        <v>3</v>
      </c>
      <c r="J96" s="96">
        <v>10</v>
      </c>
      <c r="K96" s="97" t="s">
        <v>1025</v>
      </c>
      <c r="L96" s="98">
        <v>2020051290018</v>
      </c>
      <c r="M96" s="96">
        <v>1</v>
      </c>
      <c r="N96" s="96">
        <v>1711</v>
      </c>
      <c r="O96" s="97" t="str">
        <f>+VLOOKUP(N96,'Productos PD'!$B$2:$C$349,2,FALSE)</f>
        <v>Mesas de participación de las personas LGBTTTIQA implementadas.</v>
      </c>
      <c r="P96" s="96" t="s">
        <v>952</v>
      </c>
      <c r="Q96" s="96">
        <v>8</v>
      </c>
      <c r="R96" s="99" t="s">
        <v>953</v>
      </c>
      <c r="S96" s="125">
        <v>2</v>
      </c>
      <c r="T96" s="97" t="s">
        <v>954</v>
      </c>
      <c r="U96" s="97" t="s">
        <v>1028</v>
      </c>
      <c r="V96" s="96" t="s">
        <v>952</v>
      </c>
      <c r="W96" s="125">
        <v>6</v>
      </c>
      <c r="X96" s="103" t="s">
        <v>956</v>
      </c>
      <c r="Y96" s="122">
        <v>0.25</v>
      </c>
      <c r="Z96" s="126">
        <v>1</v>
      </c>
      <c r="AA96" s="126">
        <v>1</v>
      </c>
      <c r="AB96" s="113">
        <v>2</v>
      </c>
      <c r="AC96" s="129">
        <v>2</v>
      </c>
      <c r="AD96" s="113">
        <v>2</v>
      </c>
      <c r="AE96" s="142">
        <v>2</v>
      </c>
      <c r="AF96" s="113">
        <v>1</v>
      </c>
      <c r="AG96" s="130"/>
      <c r="AH96" s="54">
        <f t="shared" si="2"/>
        <v>0.83333333333333337</v>
      </c>
      <c r="AI96" s="54">
        <f t="shared" si="3"/>
        <v>0.83333333333333337</v>
      </c>
      <c r="AJ96" s="135">
        <v>2035660</v>
      </c>
      <c r="AK96" s="109">
        <v>31408</v>
      </c>
      <c r="AL96" s="108" t="s">
        <v>957</v>
      </c>
      <c r="AM96" s="135">
        <v>500000</v>
      </c>
      <c r="AN96" s="140"/>
    </row>
    <row r="97" spans="1:40" s="56" customFormat="1" ht="25.5" x14ac:dyDescent="0.25">
      <c r="A97" s="96">
        <v>1</v>
      </c>
      <c r="B97" s="97" t="s">
        <v>5</v>
      </c>
      <c r="C97" s="96">
        <v>7</v>
      </c>
      <c r="D97" s="96" t="s">
        <v>1021</v>
      </c>
      <c r="E97" s="97" t="s">
        <v>1022</v>
      </c>
      <c r="F97" s="98">
        <v>1</v>
      </c>
      <c r="G97" s="96" t="s">
        <v>1023</v>
      </c>
      <c r="H97" s="102" t="s">
        <v>1024</v>
      </c>
      <c r="I97" s="96">
        <v>3</v>
      </c>
      <c r="J97" s="96">
        <v>10</v>
      </c>
      <c r="K97" s="97" t="s">
        <v>1025</v>
      </c>
      <c r="L97" s="98">
        <v>2020051290018</v>
      </c>
      <c r="M97" s="96">
        <v>1</v>
      </c>
      <c r="N97" s="96">
        <v>1711</v>
      </c>
      <c r="O97" s="97" t="str">
        <f>+VLOOKUP(N97,'Productos PD'!$B$2:$C$349,2,FALSE)</f>
        <v>Mesas de participación de las personas LGBTTTIQA implementadas.</v>
      </c>
      <c r="P97" s="96" t="s">
        <v>952</v>
      </c>
      <c r="Q97" s="96">
        <v>8</v>
      </c>
      <c r="R97" s="99" t="s">
        <v>953</v>
      </c>
      <c r="S97" s="125">
        <v>2</v>
      </c>
      <c r="T97" s="97" t="s">
        <v>954</v>
      </c>
      <c r="U97" s="97" t="s">
        <v>1028</v>
      </c>
      <c r="V97" s="96" t="s">
        <v>952</v>
      </c>
      <c r="W97" s="125">
        <v>6</v>
      </c>
      <c r="X97" s="103" t="s">
        <v>956</v>
      </c>
      <c r="Y97" s="122">
        <v>0.25</v>
      </c>
      <c r="Z97" s="126">
        <v>1</v>
      </c>
      <c r="AA97" s="126">
        <v>1</v>
      </c>
      <c r="AB97" s="113">
        <v>2</v>
      </c>
      <c r="AC97" s="129">
        <v>2</v>
      </c>
      <c r="AD97" s="113">
        <v>2</v>
      </c>
      <c r="AE97" s="142">
        <v>2</v>
      </c>
      <c r="AF97" s="113">
        <v>1</v>
      </c>
      <c r="AG97" s="113"/>
      <c r="AH97" s="54">
        <f t="shared" si="2"/>
        <v>0.83333333333333337</v>
      </c>
      <c r="AI97" s="54">
        <f t="shared" si="3"/>
        <v>0.83333333333333337</v>
      </c>
      <c r="AJ97" s="135">
        <v>2949984</v>
      </c>
      <c r="AK97" s="109"/>
      <c r="AL97" s="108" t="s">
        <v>965</v>
      </c>
      <c r="AM97" s="135"/>
      <c r="AN97" s="140"/>
    </row>
    <row r="98" spans="1:40" s="56" customFormat="1" ht="25.5" x14ac:dyDescent="0.25">
      <c r="A98" s="96">
        <v>1</v>
      </c>
      <c r="B98" s="97" t="s">
        <v>5</v>
      </c>
      <c r="C98" s="96">
        <v>7</v>
      </c>
      <c r="D98" s="96" t="s">
        <v>1021</v>
      </c>
      <c r="E98" s="97" t="s">
        <v>1022</v>
      </c>
      <c r="F98" s="98">
        <v>1</v>
      </c>
      <c r="G98" s="96" t="s">
        <v>1023</v>
      </c>
      <c r="H98" s="102" t="s">
        <v>1024</v>
      </c>
      <c r="I98" s="96">
        <v>3</v>
      </c>
      <c r="J98" s="96">
        <v>10</v>
      </c>
      <c r="K98" s="97" t="s">
        <v>1025</v>
      </c>
      <c r="L98" s="98">
        <v>2020051290018</v>
      </c>
      <c r="M98" s="96">
        <v>1</v>
      </c>
      <c r="N98" s="96">
        <v>1711</v>
      </c>
      <c r="O98" s="97" t="str">
        <f>+VLOOKUP(N98,'Productos PD'!$B$2:$C$349,2,FALSE)</f>
        <v>Mesas de participación de las personas LGBTTTIQA implementadas.</v>
      </c>
      <c r="P98" s="96" t="s">
        <v>952</v>
      </c>
      <c r="Q98" s="96">
        <v>8</v>
      </c>
      <c r="R98" s="99" t="s">
        <v>953</v>
      </c>
      <c r="S98" s="125">
        <v>2</v>
      </c>
      <c r="T98" s="97" t="s">
        <v>954</v>
      </c>
      <c r="U98" s="104" t="s">
        <v>1029</v>
      </c>
      <c r="V98" s="96" t="s">
        <v>952</v>
      </c>
      <c r="W98" s="125">
        <v>200</v>
      </c>
      <c r="X98" s="103" t="s">
        <v>956</v>
      </c>
      <c r="Y98" s="122">
        <v>0.25</v>
      </c>
      <c r="Z98" s="127">
        <v>0</v>
      </c>
      <c r="AA98" s="126">
        <v>0</v>
      </c>
      <c r="AB98" s="113">
        <v>50</v>
      </c>
      <c r="AC98" s="129">
        <v>50</v>
      </c>
      <c r="AD98" s="113">
        <v>75</v>
      </c>
      <c r="AE98" s="142">
        <v>75</v>
      </c>
      <c r="AF98" s="130">
        <v>75</v>
      </c>
      <c r="AG98" s="130"/>
      <c r="AH98" s="54">
        <f t="shared" si="2"/>
        <v>0.625</v>
      </c>
      <c r="AI98" s="54">
        <f t="shared" si="3"/>
        <v>0.625</v>
      </c>
      <c r="AJ98" s="135">
        <v>30000000</v>
      </c>
      <c r="AK98" s="109">
        <v>31408</v>
      </c>
      <c r="AL98" s="108" t="s">
        <v>957</v>
      </c>
      <c r="AM98" s="135" t="s">
        <v>1051</v>
      </c>
      <c r="AN98" s="140"/>
    </row>
    <row r="99" spans="1:40" s="56" customFormat="1" ht="25.5" x14ac:dyDescent="0.25">
      <c r="A99" s="96">
        <v>1</v>
      </c>
      <c r="B99" s="97" t="s">
        <v>5</v>
      </c>
      <c r="C99" s="96">
        <v>7</v>
      </c>
      <c r="D99" s="96" t="s">
        <v>1021</v>
      </c>
      <c r="E99" s="97" t="s">
        <v>1022</v>
      </c>
      <c r="F99" s="98">
        <v>1</v>
      </c>
      <c r="G99" s="96" t="s">
        <v>1023</v>
      </c>
      <c r="H99" s="102" t="s">
        <v>1024</v>
      </c>
      <c r="I99" s="96">
        <v>3</v>
      </c>
      <c r="J99" s="96">
        <v>10</v>
      </c>
      <c r="K99" s="97" t="s">
        <v>1025</v>
      </c>
      <c r="L99" s="98">
        <v>2020051290018</v>
      </c>
      <c r="M99" s="96">
        <v>1</v>
      </c>
      <c r="N99" s="96">
        <v>1711</v>
      </c>
      <c r="O99" s="97" t="str">
        <f>+VLOOKUP(N99,'Productos PD'!$B$2:$C$349,2,FALSE)</f>
        <v>Mesas de participación de las personas LGBTTTIQA implementadas.</v>
      </c>
      <c r="P99" s="96" t="s">
        <v>952</v>
      </c>
      <c r="Q99" s="96">
        <v>8</v>
      </c>
      <c r="R99" s="99" t="s">
        <v>953</v>
      </c>
      <c r="S99" s="125">
        <v>2</v>
      </c>
      <c r="T99" s="97" t="s">
        <v>954</v>
      </c>
      <c r="U99" s="104" t="s">
        <v>1029</v>
      </c>
      <c r="V99" s="96" t="s">
        <v>952</v>
      </c>
      <c r="W99" s="125">
        <v>200</v>
      </c>
      <c r="X99" s="103" t="s">
        <v>956</v>
      </c>
      <c r="Y99" s="122">
        <v>0.25</v>
      </c>
      <c r="Z99" s="127">
        <v>0</v>
      </c>
      <c r="AA99" s="126">
        <v>0</v>
      </c>
      <c r="AB99" s="113">
        <v>50</v>
      </c>
      <c r="AC99" s="129">
        <v>50</v>
      </c>
      <c r="AD99" s="113">
        <v>75</v>
      </c>
      <c r="AE99" s="142">
        <v>75</v>
      </c>
      <c r="AF99" s="130">
        <v>75</v>
      </c>
      <c r="AG99" s="113"/>
      <c r="AH99" s="54">
        <f t="shared" si="2"/>
        <v>0.625</v>
      </c>
      <c r="AI99" s="54">
        <f t="shared" si="3"/>
        <v>0.625</v>
      </c>
      <c r="AJ99" s="135">
        <v>2949984</v>
      </c>
      <c r="AK99" s="109"/>
      <c r="AL99" s="108" t="s">
        <v>965</v>
      </c>
      <c r="AM99" s="135">
        <v>1000000</v>
      </c>
      <c r="AN99" s="140"/>
    </row>
    <row r="100" spans="1:40" s="56" customFormat="1" ht="25.5" x14ac:dyDescent="0.25">
      <c r="A100" s="96">
        <v>1</v>
      </c>
      <c r="B100" s="97" t="s">
        <v>5</v>
      </c>
      <c r="C100" s="96">
        <v>7</v>
      </c>
      <c r="D100" s="96" t="s">
        <v>1021</v>
      </c>
      <c r="E100" s="97" t="s">
        <v>1022</v>
      </c>
      <c r="F100" s="98">
        <v>1</v>
      </c>
      <c r="G100" s="96" t="s">
        <v>1023</v>
      </c>
      <c r="H100" s="102" t="s">
        <v>1024</v>
      </c>
      <c r="I100" s="96">
        <v>10</v>
      </c>
      <c r="J100" s="96">
        <v>16</v>
      </c>
      <c r="K100" s="97" t="s">
        <v>1025</v>
      </c>
      <c r="L100" s="98">
        <v>2020051290018</v>
      </c>
      <c r="M100" s="96">
        <v>2</v>
      </c>
      <c r="N100" s="96">
        <v>1712</v>
      </c>
      <c r="O100" s="97" t="str">
        <f>+VLOOKUP(N100,'Productos PD'!$B$2:$C$349,2,FALSE)</f>
        <v>Eventos con la población LGBTTTIQA realizados.</v>
      </c>
      <c r="P100" s="96" t="s">
        <v>952</v>
      </c>
      <c r="Q100" s="96">
        <v>4</v>
      </c>
      <c r="R100" s="99" t="s">
        <v>953</v>
      </c>
      <c r="S100" s="125">
        <v>1</v>
      </c>
      <c r="T100" s="97" t="s">
        <v>954</v>
      </c>
      <c r="U100" s="104" t="s">
        <v>1030</v>
      </c>
      <c r="V100" s="96" t="s">
        <v>952</v>
      </c>
      <c r="W100" s="125">
        <v>200</v>
      </c>
      <c r="X100" s="103" t="s">
        <v>956</v>
      </c>
      <c r="Y100" s="122">
        <v>0.3</v>
      </c>
      <c r="Z100" s="126">
        <v>0</v>
      </c>
      <c r="AA100" s="126">
        <v>0</v>
      </c>
      <c r="AB100" s="113">
        <v>0</v>
      </c>
      <c r="AC100" s="129">
        <v>0</v>
      </c>
      <c r="AD100" s="113">
        <v>1</v>
      </c>
      <c r="AE100" s="142">
        <v>0</v>
      </c>
      <c r="AF100" s="113">
        <v>0</v>
      </c>
      <c r="AG100" s="113"/>
      <c r="AH100" s="54">
        <f t="shared" si="2"/>
        <v>0</v>
      </c>
      <c r="AI100" s="54">
        <f t="shared" si="3"/>
        <v>0</v>
      </c>
      <c r="AJ100" s="135">
        <v>1000000</v>
      </c>
      <c r="AK100" s="109">
        <v>31408</v>
      </c>
      <c r="AL100" s="108" t="s">
        <v>957</v>
      </c>
      <c r="AM100" s="135">
        <v>0</v>
      </c>
      <c r="AN100" s="140" t="s">
        <v>1054</v>
      </c>
    </row>
    <row r="101" spans="1:40" s="56" customFormat="1" ht="25.5" x14ac:dyDescent="0.25">
      <c r="A101" s="96">
        <v>1</v>
      </c>
      <c r="B101" s="97" t="s">
        <v>5</v>
      </c>
      <c r="C101" s="96">
        <v>7</v>
      </c>
      <c r="D101" s="96" t="s">
        <v>1021</v>
      </c>
      <c r="E101" s="97" t="s">
        <v>1022</v>
      </c>
      <c r="F101" s="98">
        <v>1</v>
      </c>
      <c r="G101" s="96" t="s">
        <v>1023</v>
      </c>
      <c r="H101" s="102" t="s">
        <v>1024</v>
      </c>
      <c r="I101" s="96">
        <v>10</v>
      </c>
      <c r="J101" s="96">
        <v>16</v>
      </c>
      <c r="K101" s="97" t="s">
        <v>1025</v>
      </c>
      <c r="L101" s="98">
        <v>2020051290018</v>
      </c>
      <c r="M101" s="96">
        <v>2</v>
      </c>
      <c r="N101" s="96">
        <v>1712</v>
      </c>
      <c r="O101" s="97" t="str">
        <f>+VLOOKUP(N101,'Productos PD'!$B$2:$C$349,2,FALSE)</f>
        <v>Eventos con la población LGBTTTIQA realizados.</v>
      </c>
      <c r="P101" s="96" t="s">
        <v>952</v>
      </c>
      <c r="Q101" s="96">
        <v>4</v>
      </c>
      <c r="R101" s="99" t="s">
        <v>953</v>
      </c>
      <c r="S101" s="125">
        <v>1</v>
      </c>
      <c r="T101" s="97" t="s">
        <v>954</v>
      </c>
      <c r="U101" s="104" t="s">
        <v>1030</v>
      </c>
      <c r="V101" s="96" t="s">
        <v>952</v>
      </c>
      <c r="W101" s="125">
        <v>200</v>
      </c>
      <c r="X101" s="103" t="s">
        <v>956</v>
      </c>
      <c r="Y101" s="122">
        <v>0.3</v>
      </c>
      <c r="Z101" s="126">
        <v>0</v>
      </c>
      <c r="AA101" s="126">
        <v>0</v>
      </c>
      <c r="AB101" s="113">
        <v>0</v>
      </c>
      <c r="AC101" s="129">
        <v>0</v>
      </c>
      <c r="AD101" s="113">
        <v>1</v>
      </c>
      <c r="AE101" s="142">
        <v>0</v>
      </c>
      <c r="AF101" s="113">
        <v>0</v>
      </c>
      <c r="AG101" s="113"/>
      <c r="AH101" s="54">
        <f t="shared" si="2"/>
        <v>0</v>
      </c>
      <c r="AI101" s="54">
        <f t="shared" si="3"/>
        <v>0</v>
      </c>
      <c r="AJ101" s="135">
        <v>1912718</v>
      </c>
      <c r="AK101" s="109"/>
      <c r="AL101" s="108" t="s">
        <v>965</v>
      </c>
      <c r="AM101" s="135"/>
      <c r="AN101" s="140"/>
    </row>
    <row r="102" spans="1:40" s="56" customFormat="1" ht="25.5" x14ac:dyDescent="0.25">
      <c r="A102" s="96">
        <v>1</v>
      </c>
      <c r="B102" s="97" t="s">
        <v>5</v>
      </c>
      <c r="C102" s="96">
        <v>7</v>
      </c>
      <c r="D102" s="96" t="s">
        <v>1021</v>
      </c>
      <c r="E102" s="97" t="s">
        <v>1022</v>
      </c>
      <c r="F102" s="98">
        <v>1</v>
      </c>
      <c r="G102" s="96" t="s">
        <v>1023</v>
      </c>
      <c r="H102" s="102" t="s">
        <v>1024</v>
      </c>
      <c r="I102" s="96">
        <v>10</v>
      </c>
      <c r="J102" s="96">
        <v>16</v>
      </c>
      <c r="K102" s="97" t="s">
        <v>1025</v>
      </c>
      <c r="L102" s="98">
        <v>2020051290018</v>
      </c>
      <c r="M102" s="96">
        <v>2</v>
      </c>
      <c r="N102" s="96">
        <v>1712</v>
      </c>
      <c r="O102" s="97" t="str">
        <f>+VLOOKUP(N102,'Productos PD'!$B$2:$C$349,2,FALSE)</f>
        <v>Eventos con la población LGBTTTIQA realizados.</v>
      </c>
      <c r="P102" s="96" t="s">
        <v>952</v>
      </c>
      <c r="Q102" s="96">
        <v>4</v>
      </c>
      <c r="R102" s="99" t="s">
        <v>953</v>
      </c>
      <c r="S102" s="125">
        <v>1</v>
      </c>
      <c r="T102" s="97" t="s">
        <v>954</v>
      </c>
      <c r="U102" s="104" t="s">
        <v>1031</v>
      </c>
      <c r="V102" s="96" t="s">
        <v>952</v>
      </c>
      <c r="W102" s="125">
        <v>500</v>
      </c>
      <c r="X102" s="103" t="s">
        <v>956</v>
      </c>
      <c r="Y102" s="122">
        <v>0.4</v>
      </c>
      <c r="Z102" s="127">
        <v>0</v>
      </c>
      <c r="AA102" s="126">
        <v>0</v>
      </c>
      <c r="AB102" s="113">
        <v>100</v>
      </c>
      <c r="AC102" s="129">
        <v>100</v>
      </c>
      <c r="AD102" s="113">
        <v>300</v>
      </c>
      <c r="AE102" s="142">
        <v>300</v>
      </c>
      <c r="AF102" s="113">
        <v>100</v>
      </c>
      <c r="AG102" s="113"/>
      <c r="AH102" s="54">
        <f t="shared" si="2"/>
        <v>0.8</v>
      </c>
      <c r="AI102" s="54">
        <f t="shared" si="3"/>
        <v>0.8</v>
      </c>
      <c r="AJ102" s="135">
        <v>1000000</v>
      </c>
      <c r="AK102" s="109">
        <v>31408</v>
      </c>
      <c r="AL102" s="108" t="s">
        <v>957</v>
      </c>
      <c r="AM102" s="135">
        <v>783451</v>
      </c>
      <c r="AN102" s="140"/>
    </row>
    <row r="103" spans="1:40" s="56" customFormat="1" ht="25.5" x14ac:dyDescent="0.25">
      <c r="A103" s="96">
        <v>1</v>
      </c>
      <c r="B103" s="97" t="s">
        <v>5</v>
      </c>
      <c r="C103" s="96">
        <v>7</v>
      </c>
      <c r="D103" s="96" t="s">
        <v>1021</v>
      </c>
      <c r="E103" s="97" t="s">
        <v>1022</v>
      </c>
      <c r="F103" s="98">
        <v>1</v>
      </c>
      <c r="G103" s="96" t="s">
        <v>1023</v>
      </c>
      <c r="H103" s="102" t="s">
        <v>1024</v>
      </c>
      <c r="I103" s="96">
        <v>10</v>
      </c>
      <c r="J103" s="96">
        <v>16</v>
      </c>
      <c r="K103" s="97" t="s">
        <v>1025</v>
      </c>
      <c r="L103" s="98">
        <v>2020051290018</v>
      </c>
      <c r="M103" s="96">
        <v>2</v>
      </c>
      <c r="N103" s="96">
        <v>1712</v>
      </c>
      <c r="O103" s="97" t="str">
        <f>+VLOOKUP(N103,'Productos PD'!$B$2:$C$349,2,FALSE)</f>
        <v>Eventos con la población LGBTTTIQA realizados.</v>
      </c>
      <c r="P103" s="96" t="s">
        <v>952</v>
      </c>
      <c r="Q103" s="96">
        <v>4</v>
      </c>
      <c r="R103" s="99" t="s">
        <v>953</v>
      </c>
      <c r="S103" s="125">
        <v>1</v>
      </c>
      <c r="T103" s="97" t="s">
        <v>954</v>
      </c>
      <c r="U103" s="104" t="s">
        <v>1031</v>
      </c>
      <c r="V103" s="96" t="s">
        <v>952</v>
      </c>
      <c r="W103" s="125">
        <v>500</v>
      </c>
      <c r="X103" s="103" t="s">
        <v>956</v>
      </c>
      <c r="Y103" s="122">
        <v>0.4</v>
      </c>
      <c r="Z103" s="127">
        <v>0</v>
      </c>
      <c r="AA103" s="126">
        <v>0</v>
      </c>
      <c r="AB103" s="113">
        <v>100</v>
      </c>
      <c r="AC103" s="129">
        <v>100</v>
      </c>
      <c r="AD103" s="113">
        <v>300</v>
      </c>
      <c r="AE103" s="142">
        <v>0</v>
      </c>
      <c r="AF103" s="113">
        <v>100</v>
      </c>
      <c r="AG103" s="113"/>
      <c r="AH103" s="54">
        <f t="shared" si="2"/>
        <v>0.2</v>
      </c>
      <c r="AI103" s="54">
        <f t="shared" si="3"/>
        <v>0.2</v>
      </c>
      <c r="AJ103" s="135">
        <v>1912718</v>
      </c>
      <c r="AK103" s="109"/>
      <c r="AL103" s="108" t="s">
        <v>965</v>
      </c>
      <c r="AM103" s="135"/>
      <c r="AN103" s="140"/>
    </row>
    <row r="104" spans="1:40" s="56" customFormat="1" ht="38.25" x14ac:dyDescent="0.25">
      <c r="A104" s="96">
        <v>1</v>
      </c>
      <c r="B104" s="97" t="s">
        <v>5</v>
      </c>
      <c r="C104" s="96">
        <v>7</v>
      </c>
      <c r="D104" s="96" t="s">
        <v>1021</v>
      </c>
      <c r="E104" s="97" t="s">
        <v>1022</v>
      </c>
      <c r="F104" s="98">
        <v>1</v>
      </c>
      <c r="G104" s="96" t="s">
        <v>1023</v>
      </c>
      <c r="H104" s="102" t="s">
        <v>1024</v>
      </c>
      <c r="I104" s="96">
        <v>10</v>
      </c>
      <c r="J104" s="96">
        <v>16</v>
      </c>
      <c r="K104" s="97" t="s">
        <v>1025</v>
      </c>
      <c r="L104" s="98">
        <v>2020051290018</v>
      </c>
      <c r="M104" s="96">
        <v>2</v>
      </c>
      <c r="N104" s="96">
        <v>1712</v>
      </c>
      <c r="O104" s="97" t="str">
        <f>+VLOOKUP(N104,'Productos PD'!$B$2:$C$349,2,FALSE)</f>
        <v>Eventos con la población LGBTTTIQA realizados.</v>
      </c>
      <c r="P104" s="96" t="s">
        <v>952</v>
      </c>
      <c r="Q104" s="96">
        <v>4</v>
      </c>
      <c r="R104" s="99" t="s">
        <v>953</v>
      </c>
      <c r="S104" s="125">
        <v>1</v>
      </c>
      <c r="T104" s="97" t="s">
        <v>954</v>
      </c>
      <c r="U104" s="97" t="s">
        <v>1032</v>
      </c>
      <c r="V104" s="96" t="s">
        <v>952</v>
      </c>
      <c r="W104" s="125">
        <v>500</v>
      </c>
      <c r="X104" s="103" t="s">
        <v>956</v>
      </c>
      <c r="Y104" s="122">
        <v>0.3</v>
      </c>
      <c r="Z104" s="127">
        <v>0</v>
      </c>
      <c r="AA104" s="126">
        <v>0</v>
      </c>
      <c r="AB104" s="130">
        <v>200</v>
      </c>
      <c r="AC104" s="129">
        <v>200</v>
      </c>
      <c r="AD104" s="130">
        <v>150</v>
      </c>
      <c r="AE104" s="142">
        <v>100</v>
      </c>
      <c r="AF104" s="130">
        <v>150</v>
      </c>
      <c r="AG104" s="113"/>
      <c r="AH104" s="54">
        <f t="shared" si="2"/>
        <v>0.6</v>
      </c>
      <c r="AI104" s="54">
        <f t="shared" si="3"/>
        <v>0.6</v>
      </c>
      <c r="AJ104" s="135">
        <v>952930</v>
      </c>
      <c r="AK104" s="109">
        <v>31408</v>
      </c>
      <c r="AL104" s="108" t="s">
        <v>957</v>
      </c>
      <c r="AM104" s="135">
        <v>916549</v>
      </c>
      <c r="AN104" s="140"/>
    </row>
    <row r="105" spans="1:40" s="56" customFormat="1" ht="38.25" x14ac:dyDescent="0.25">
      <c r="A105" s="96">
        <v>1</v>
      </c>
      <c r="B105" s="97" t="s">
        <v>5</v>
      </c>
      <c r="C105" s="96">
        <v>7</v>
      </c>
      <c r="D105" s="96" t="s">
        <v>1021</v>
      </c>
      <c r="E105" s="97" t="s">
        <v>1022</v>
      </c>
      <c r="F105" s="98">
        <v>1</v>
      </c>
      <c r="G105" s="96" t="s">
        <v>1023</v>
      </c>
      <c r="H105" s="102" t="s">
        <v>1024</v>
      </c>
      <c r="I105" s="96">
        <v>10</v>
      </c>
      <c r="J105" s="96">
        <v>16</v>
      </c>
      <c r="K105" s="97" t="s">
        <v>1025</v>
      </c>
      <c r="L105" s="98">
        <v>2020051290018</v>
      </c>
      <c r="M105" s="96">
        <v>2</v>
      </c>
      <c r="N105" s="96">
        <v>1712</v>
      </c>
      <c r="O105" s="97" t="str">
        <f>+VLOOKUP(N105,'Productos PD'!$B$2:$C$349,2,FALSE)</f>
        <v>Eventos con la población LGBTTTIQA realizados.</v>
      </c>
      <c r="P105" s="96" t="s">
        <v>952</v>
      </c>
      <c r="Q105" s="96">
        <v>4</v>
      </c>
      <c r="R105" s="99" t="s">
        <v>953</v>
      </c>
      <c r="S105" s="125">
        <v>1</v>
      </c>
      <c r="T105" s="97" t="s">
        <v>954</v>
      </c>
      <c r="U105" s="97" t="s">
        <v>1032</v>
      </c>
      <c r="V105" s="96" t="s">
        <v>952</v>
      </c>
      <c r="W105" s="125">
        <v>500</v>
      </c>
      <c r="X105" s="103" t="s">
        <v>956</v>
      </c>
      <c r="Y105" s="122">
        <v>0.3</v>
      </c>
      <c r="Z105" s="127">
        <v>0</v>
      </c>
      <c r="AA105" s="126">
        <v>0</v>
      </c>
      <c r="AB105" s="130">
        <v>200</v>
      </c>
      <c r="AC105" s="129">
        <v>200</v>
      </c>
      <c r="AD105" s="130">
        <v>150</v>
      </c>
      <c r="AE105" s="142">
        <v>100</v>
      </c>
      <c r="AF105" s="130">
        <v>150</v>
      </c>
      <c r="AG105" s="113"/>
      <c r="AH105" s="54">
        <f t="shared" si="2"/>
        <v>0.6</v>
      </c>
      <c r="AI105" s="54">
        <f t="shared" si="3"/>
        <v>0.6</v>
      </c>
      <c r="AJ105" s="135">
        <v>1912718</v>
      </c>
      <c r="AK105" s="109"/>
      <c r="AL105" s="108" t="s">
        <v>965</v>
      </c>
      <c r="AM105" s="135">
        <v>500000</v>
      </c>
      <c r="AN105" s="140"/>
    </row>
    <row r="106" spans="1:40" s="56" customFormat="1" ht="38.25" x14ac:dyDescent="0.25">
      <c r="A106" s="96">
        <v>1</v>
      </c>
      <c r="B106" s="97" t="s">
        <v>5</v>
      </c>
      <c r="C106" s="96">
        <v>7</v>
      </c>
      <c r="D106" s="96" t="s">
        <v>1021</v>
      </c>
      <c r="E106" s="97" t="s">
        <v>1022</v>
      </c>
      <c r="F106" s="98">
        <v>1</v>
      </c>
      <c r="G106" s="96" t="s">
        <v>1023</v>
      </c>
      <c r="H106" s="102" t="s">
        <v>1024</v>
      </c>
      <c r="I106" s="96">
        <v>8</v>
      </c>
      <c r="J106" s="96">
        <v>16</v>
      </c>
      <c r="K106" s="97" t="s">
        <v>1025</v>
      </c>
      <c r="L106" s="98">
        <v>2020051290018</v>
      </c>
      <c r="M106" s="96">
        <v>3</v>
      </c>
      <c r="N106" s="96">
        <v>1713</v>
      </c>
      <c r="O106" s="97" t="str">
        <f>+VLOOKUP(N106,'Productos PD'!$B$2:$C$349,2,FALSE)</f>
        <v>Acciones para generar oportunidades de estudio y empleabilidad para la población LGBTTTIQA mediante la atención de necesidades en materia de empleo, innovación, emprendimiento y desarrollo humano.</v>
      </c>
      <c r="P106" s="96" t="s">
        <v>952</v>
      </c>
      <c r="Q106" s="96">
        <v>4</v>
      </c>
      <c r="R106" s="99" t="s">
        <v>953</v>
      </c>
      <c r="S106" s="125">
        <v>1</v>
      </c>
      <c r="T106" s="97" t="s">
        <v>954</v>
      </c>
      <c r="U106" s="104" t="s">
        <v>1033</v>
      </c>
      <c r="V106" s="96" t="s">
        <v>952</v>
      </c>
      <c r="W106" s="125">
        <v>2000</v>
      </c>
      <c r="X106" s="103" t="s">
        <v>956</v>
      </c>
      <c r="Y106" s="122">
        <v>0.5</v>
      </c>
      <c r="Z106" s="126">
        <v>0</v>
      </c>
      <c r="AA106" s="126">
        <v>0</v>
      </c>
      <c r="AB106" s="113">
        <v>400</v>
      </c>
      <c r="AC106" s="129">
        <v>400</v>
      </c>
      <c r="AD106" s="113">
        <v>800</v>
      </c>
      <c r="AE106" s="132">
        <v>800</v>
      </c>
      <c r="AF106" s="113">
        <v>800</v>
      </c>
      <c r="AG106" s="113"/>
      <c r="AH106" s="54">
        <f t="shared" si="2"/>
        <v>0.6</v>
      </c>
      <c r="AI106" s="54">
        <f t="shared" si="3"/>
        <v>0.6</v>
      </c>
      <c r="AJ106" s="135">
        <v>10925016</v>
      </c>
      <c r="AK106" s="109"/>
      <c r="AL106" s="108" t="s">
        <v>965</v>
      </c>
      <c r="AM106" s="135">
        <v>6500000</v>
      </c>
      <c r="AN106" s="140"/>
    </row>
    <row r="107" spans="1:40" s="56" customFormat="1" ht="38.25" x14ac:dyDescent="0.25">
      <c r="A107" s="96">
        <v>1</v>
      </c>
      <c r="B107" s="97" t="s">
        <v>5</v>
      </c>
      <c r="C107" s="96">
        <v>7</v>
      </c>
      <c r="D107" s="96" t="s">
        <v>1021</v>
      </c>
      <c r="E107" s="97" t="s">
        <v>1022</v>
      </c>
      <c r="F107" s="98">
        <v>1</v>
      </c>
      <c r="G107" s="96" t="s">
        <v>1023</v>
      </c>
      <c r="H107" s="102" t="s">
        <v>1024</v>
      </c>
      <c r="I107" s="96">
        <v>8</v>
      </c>
      <c r="J107" s="96">
        <v>16</v>
      </c>
      <c r="K107" s="97" t="s">
        <v>1025</v>
      </c>
      <c r="L107" s="98">
        <v>2020051290018</v>
      </c>
      <c r="M107" s="96">
        <v>3</v>
      </c>
      <c r="N107" s="96">
        <v>1713</v>
      </c>
      <c r="O107" s="97" t="str">
        <f>+VLOOKUP(N107,'Productos PD'!$B$2:$C$349,2,FALSE)</f>
        <v>Acciones para generar oportunidades de estudio y empleabilidad para la población LGBTTTIQA mediante la atención de necesidades en materia de empleo, innovación, emprendimiento y desarrollo humano.</v>
      </c>
      <c r="P107" s="96" t="s">
        <v>952</v>
      </c>
      <c r="Q107" s="96">
        <v>4</v>
      </c>
      <c r="R107" s="99" t="s">
        <v>953</v>
      </c>
      <c r="S107" s="125">
        <v>1</v>
      </c>
      <c r="T107" s="97" t="s">
        <v>954</v>
      </c>
      <c r="U107" s="104" t="s">
        <v>1034</v>
      </c>
      <c r="V107" s="96" t="s">
        <v>952</v>
      </c>
      <c r="W107" s="125">
        <v>2000</v>
      </c>
      <c r="X107" s="103" t="s">
        <v>956</v>
      </c>
      <c r="Y107" s="122">
        <v>0.5</v>
      </c>
      <c r="Z107" s="126">
        <v>300</v>
      </c>
      <c r="AA107" s="126">
        <v>300</v>
      </c>
      <c r="AB107" s="130">
        <v>500</v>
      </c>
      <c r="AC107" s="134">
        <v>500</v>
      </c>
      <c r="AD107" s="130">
        <v>600</v>
      </c>
      <c r="AE107" s="142">
        <v>500</v>
      </c>
      <c r="AF107" s="130">
        <v>600</v>
      </c>
      <c r="AG107" s="113"/>
      <c r="AH107" s="54">
        <f t="shared" si="2"/>
        <v>0.65</v>
      </c>
      <c r="AI107" s="54">
        <f t="shared" si="3"/>
        <v>0.65</v>
      </c>
      <c r="AJ107" s="135">
        <v>10925016</v>
      </c>
      <c r="AK107" s="109"/>
      <c r="AL107" s="108" t="s">
        <v>965</v>
      </c>
      <c r="AM107" s="135" t="s">
        <v>1052</v>
      </c>
      <c r="AN107" s="140"/>
    </row>
    <row r="108" spans="1:40" ht="38.25" x14ac:dyDescent="0.25">
      <c r="A108" s="96">
        <v>1</v>
      </c>
      <c r="B108" s="97" t="s">
        <v>5</v>
      </c>
      <c r="C108" s="96">
        <v>1</v>
      </c>
      <c r="D108" s="96" t="s">
        <v>948</v>
      </c>
      <c r="E108" s="97" t="s">
        <v>132</v>
      </c>
      <c r="F108" s="96">
        <v>2</v>
      </c>
      <c r="G108" s="96" t="s">
        <v>964</v>
      </c>
      <c r="H108" s="102" t="s">
        <v>972</v>
      </c>
      <c r="I108" s="96">
        <v>3</v>
      </c>
      <c r="J108" s="96">
        <v>5</v>
      </c>
      <c r="K108" s="97" t="s">
        <v>1070</v>
      </c>
      <c r="L108" s="53">
        <v>2020051290038</v>
      </c>
      <c r="M108" s="96">
        <v>1</v>
      </c>
      <c r="N108" s="96">
        <v>1121</v>
      </c>
      <c r="O108" s="97" t="str">
        <f>+VLOOKUP(N108,'[1]Productos PD'!$B$2:$C$349,2,FALSE)</f>
        <v>Campañas de educación en derechos sexuales y reproductivos (planificación familiar, explotación sexual, entre otros) para las mujeres Caldeñas</v>
      </c>
      <c r="P108" s="96" t="s">
        <v>952</v>
      </c>
      <c r="Q108" s="96">
        <v>8</v>
      </c>
      <c r="R108" s="96" t="s">
        <v>953</v>
      </c>
      <c r="S108" s="125">
        <v>2</v>
      </c>
      <c r="T108" s="97" t="s">
        <v>1071</v>
      </c>
      <c r="U108" s="97" t="s">
        <v>1072</v>
      </c>
      <c r="V108" s="96" t="s">
        <v>952</v>
      </c>
      <c r="W108" s="125">
        <v>2</v>
      </c>
      <c r="X108" s="103" t="s">
        <v>956</v>
      </c>
      <c r="Y108" s="144">
        <v>1</v>
      </c>
      <c r="Z108" s="125">
        <v>0</v>
      </c>
      <c r="AA108" s="125">
        <v>0</v>
      </c>
      <c r="AB108" s="145">
        <v>1</v>
      </c>
      <c r="AC108" s="146">
        <v>1</v>
      </c>
      <c r="AD108" s="145">
        <v>0</v>
      </c>
      <c r="AE108" s="147">
        <v>0</v>
      </c>
      <c r="AF108" s="145">
        <v>1</v>
      </c>
      <c r="AG108" s="145"/>
      <c r="AH108" s="54">
        <f t="shared" si="2"/>
        <v>0.5</v>
      </c>
      <c r="AI108" s="54">
        <f t="shared" si="3"/>
        <v>0.5</v>
      </c>
      <c r="AJ108" s="135">
        <v>9527213</v>
      </c>
      <c r="AK108" s="148">
        <v>50207</v>
      </c>
      <c r="AL108" s="149" t="s">
        <v>1073</v>
      </c>
      <c r="AM108" s="136">
        <v>2000000</v>
      </c>
      <c r="AN108" s="151"/>
    </row>
    <row r="109" spans="1:40" ht="38.25" x14ac:dyDescent="0.25">
      <c r="A109" s="96">
        <v>1</v>
      </c>
      <c r="B109" s="97" t="s">
        <v>5</v>
      </c>
      <c r="C109" s="96">
        <v>2</v>
      </c>
      <c r="D109" s="96" t="s">
        <v>963</v>
      </c>
      <c r="E109" s="97" t="s">
        <v>112</v>
      </c>
      <c r="F109" s="96">
        <v>1</v>
      </c>
      <c r="G109" s="96" t="s">
        <v>1074</v>
      </c>
      <c r="H109" s="102" t="s">
        <v>1075</v>
      </c>
      <c r="I109" s="96">
        <v>2</v>
      </c>
      <c r="J109" s="96">
        <v>3</v>
      </c>
      <c r="K109" s="97" t="s">
        <v>1076</v>
      </c>
      <c r="L109" s="53">
        <v>2020051290027</v>
      </c>
      <c r="M109" s="96">
        <v>2</v>
      </c>
      <c r="N109" s="96">
        <v>1212</v>
      </c>
      <c r="O109" s="97" t="str">
        <f>+VLOOKUP(N109,'[1]Productos PD'!$B$2:$C$349,2,FALSE)</f>
        <v>Acciones en beneficio de las Madres gestantes y lactantes atendidas a través de alianzas estratégicas.</v>
      </c>
      <c r="P109" s="96" t="s">
        <v>952</v>
      </c>
      <c r="Q109" s="96">
        <v>4</v>
      </c>
      <c r="R109" s="122" t="s">
        <v>953</v>
      </c>
      <c r="S109" s="125">
        <v>1</v>
      </c>
      <c r="T109" s="97" t="s">
        <v>1071</v>
      </c>
      <c r="U109" s="97" t="s">
        <v>1077</v>
      </c>
      <c r="V109" s="96" t="s">
        <v>952</v>
      </c>
      <c r="W109" s="125">
        <v>1</v>
      </c>
      <c r="X109" s="103" t="s">
        <v>956</v>
      </c>
      <c r="Y109" s="144">
        <v>1</v>
      </c>
      <c r="Z109" s="125">
        <v>0</v>
      </c>
      <c r="AA109" s="125">
        <v>0</v>
      </c>
      <c r="AB109" s="145">
        <v>0</v>
      </c>
      <c r="AC109" s="146">
        <v>0</v>
      </c>
      <c r="AD109" s="145">
        <v>0</v>
      </c>
      <c r="AE109" s="147">
        <v>1</v>
      </c>
      <c r="AF109" s="145">
        <v>1</v>
      </c>
      <c r="AG109" s="145"/>
      <c r="AH109" s="54">
        <f t="shared" si="2"/>
        <v>1</v>
      </c>
      <c r="AI109" s="54">
        <f t="shared" si="3"/>
        <v>1</v>
      </c>
      <c r="AJ109" s="135">
        <v>16852500</v>
      </c>
      <c r="AK109" s="148">
        <v>50206</v>
      </c>
      <c r="AL109" s="149" t="s">
        <v>1073</v>
      </c>
      <c r="AM109" s="136">
        <v>6147498</v>
      </c>
      <c r="AN109" s="154" t="s">
        <v>1078</v>
      </c>
    </row>
    <row r="110" spans="1:40" ht="38.25" x14ac:dyDescent="0.25">
      <c r="A110" s="96">
        <v>1</v>
      </c>
      <c r="B110" s="97" t="s">
        <v>5</v>
      </c>
      <c r="C110" s="96">
        <v>2</v>
      </c>
      <c r="D110" s="96" t="s">
        <v>963</v>
      </c>
      <c r="E110" s="97" t="s">
        <v>112</v>
      </c>
      <c r="F110" s="96">
        <v>2</v>
      </c>
      <c r="G110" s="96" t="s">
        <v>1079</v>
      </c>
      <c r="H110" s="102" t="s">
        <v>1080</v>
      </c>
      <c r="I110" s="96">
        <v>3</v>
      </c>
      <c r="J110" s="96"/>
      <c r="K110" s="97" t="s">
        <v>1081</v>
      </c>
      <c r="L110" s="53">
        <v>2020051290042</v>
      </c>
      <c r="M110" s="96">
        <v>5</v>
      </c>
      <c r="N110" s="96">
        <v>1225</v>
      </c>
      <c r="O110" s="97" t="str">
        <f>+VLOOKUP(N110,'[1]Productos PD'!$B$2:$C$349,2,FALSE)</f>
        <v>Implementar acciones conjuntas de educación sexual y bienestar de niños y niñas, desde las diferentes instancias educativas y programas de la administración municipal.</v>
      </c>
      <c r="P110" s="96" t="s">
        <v>952</v>
      </c>
      <c r="Q110" s="96">
        <v>4</v>
      </c>
      <c r="R110" s="122" t="s">
        <v>953</v>
      </c>
      <c r="S110" s="125">
        <v>1</v>
      </c>
      <c r="T110" s="97" t="s">
        <v>1071</v>
      </c>
      <c r="U110" s="97" t="s">
        <v>1082</v>
      </c>
      <c r="V110" s="96" t="s">
        <v>952</v>
      </c>
      <c r="W110" s="125">
        <v>9</v>
      </c>
      <c r="X110" s="103" t="s">
        <v>956</v>
      </c>
      <c r="Y110" s="144">
        <v>1</v>
      </c>
      <c r="Z110" s="125">
        <v>0</v>
      </c>
      <c r="AA110" s="125">
        <v>0</v>
      </c>
      <c r="AB110" s="145">
        <v>3</v>
      </c>
      <c r="AC110" s="146">
        <v>4</v>
      </c>
      <c r="AD110" s="145">
        <v>3</v>
      </c>
      <c r="AE110" s="147">
        <v>5</v>
      </c>
      <c r="AF110" s="145">
        <v>3</v>
      </c>
      <c r="AG110" s="145"/>
      <c r="AH110" s="54">
        <f t="shared" si="2"/>
        <v>1</v>
      </c>
      <c r="AI110" s="54">
        <f t="shared" si="3"/>
        <v>1</v>
      </c>
      <c r="AJ110" s="135">
        <v>9527212</v>
      </c>
      <c r="AK110" s="148">
        <v>50207</v>
      </c>
      <c r="AL110" s="149" t="s">
        <v>1073</v>
      </c>
      <c r="AM110" s="136">
        <v>3000000</v>
      </c>
      <c r="AN110" s="151"/>
    </row>
    <row r="111" spans="1:40" ht="38.25" x14ac:dyDescent="0.25">
      <c r="A111" s="96">
        <v>1</v>
      </c>
      <c r="B111" s="97" t="s">
        <v>5</v>
      </c>
      <c r="C111" s="96">
        <v>4</v>
      </c>
      <c r="D111" s="96" t="s">
        <v>1008</v>
      </c>
      <c r="E111" s="97" t="s">
        <v>102</v>
      </c>
      <c r="F111" s="96">
        <v>2</v>
      </c>
      <c r="G111" s="96" t="s">
        <v>1083</v>
      </c>
      <c r="H111" s="102" t="s">
        <v>1084</v>
      </c>
      <c r="I111" s="96">
        <v>3</v>
      </c>
      <c r="J111" s="96">
        <v>10</v>
      </c>
      <c r="K111" s="97" t="s">
        <v>1085</v>
      </c>
      <c r="L111" s="53">
        <v>2020051290039</v>
      </c>
      <c r="M111" s="96">
        <v>1</v>
      </c>
      <c r="N111" s="96">
        <v>1421</v>
      </c>
      <c r="O111" s="97" t="str">
        <f>+VLOOKUP(N111,'[1]Productos PD'!$B$2:$C$349,2,FALSE)</f>
        <v>Acciones para la caracterización e identificación de la población habitante de calle en el Municipio.</v>
      </c>
      <c r="P111" s="96" t="s">
        <v>952</v>
      </c>
      <c r="Q111" s="96">
        <v>4</v>
      </c>
      <c r="R111" s="96" t="s">
        <v>953</v>
      </c>
      <c r="S111" s="125">
        <v>1</v>
      </c>
      <c r="T111" s="97" t="s">
        <v>1071</v>
      </c>
      <c r="U111" s="97" t="s">
        <v>1086</v>
      </c>
      <c r="V111" s="96" t="s">
        <v>952</v>
      </c>
      <c r="W111" s="125">
        <v>4</v>
      </c>
      <c r="X111" s="103" t="s">
        <v>956</v>
      </c>
      <c r="Y111" s="144">
        <v>1</v>
      </c>
      <c r="Z111" s="125">
        <v>1</v>
      </c>
      <c r="AA111" s="125">
        <v>1</v>
      </c>
      <c r="AB111" s="145">
        <v>1</v>
      </c>
      <c r="AC111" s="146">
        <v>1</v>
      </c>
      <c r="AD111" s="145">
        <v>1</v>
      </c>
      <c r="AE111" s="147">
        <v>1</v>
      </c>
      <c r="AF111" s="145">
        <v>1</v>
      </c>
      <c r="AG111" s="145"/>
      <c r="AH111" s="54">
        <f t="shared" si="2"/>
        <v>0.75</v>
      </c>
      <c r="AI111" s="54">
        <f t="shared" si="3"/>
        <v>0.75</v>
      </c>
      <c r="AJ111" s="135">
        <v>8889239</v>
      </c>
      <c r="AK111" s="148">
        <v>30202</v>
      </c>
      <c r="AL111" s="149" t="s">
        <v>957</v>
      </c>
      <c r="AM111" s="136">
        <v>8889239</v>
      </c>
      <c r="AN111" s="160"/>
    </row>
    <row r="112" spans="1:40" ht="38.25" x14ac:dyDescent="0.25">
      <c r="A112" s="96">
        <v>1</v>
      </c>
      <c r="B112" s="97" t="s">
        <v>5</v>
      </c>
      <c r="C112" s="96">
        <v>4</v>
      </c>
      <c r="D112" s="96" t="s">
        <v>1008</v>
      </c>
      <c r="E112" s="97" t="s">
        <v>102</v>
      </c>
      <c r="F112" s="96">
        <v>2</v>
      </c>
      <c r="G112" s="96" t="s">
        <v>1083</v>
      </c>
      <c r="H112" s="102" t="s">
        <v>1084</v>
      </c>
      <c r="I112" s="96">
        <v>3</v>
      </c>
      <c r="J112" s="96">
        <v>10</v>
      </c>
      <c r="K112" s="97" t="s">
        <v>1085</v>
      </c>
      <c r="L112" s="53">
        <v>2020051290039</v>
      </c>
      <c r="M112" s="96">
        <v>1</v>
      </c>
      <c r="N112" s="96">
        <v>1422</v>
      </c>
      <c r="O112" s="97" t="str">
        <f>+VLOOKUP(N112,'[1]Productos PD'!$B$2:$C$349,2,FALSE)</f>
        <v>Acciones de atención Integral de Protección Social de la población habitante de calle en el Municipio.</v>
      </c>
      <c r="P112" s="96" t="s">
        <v>952</v>
      </c>
      <c r="Q112" s="96">
        <v>4</v>
      </c>
      <c r="R112" s="96" t="s">
        <v>953</v>
      </c>
      <c r="S112" s="125">
        <v>1</v>
      </c>
      <c r="T112" s="97" t="s">
        <v>1071</v>
      </c>
      <c r="U112" s="97" t="s">
        <v>1087</v>
      </c>
      <c r="V112" s="96" t="s">
        <v>952</v>
      </c>
      <c r="W112" s="125">
        <v>1</v>
      </c>
      <c r="X112" s="103" t="s">
        <v>956</v>
      </c>
      <c r="Y112" s="144">
        <v>0.26083703343678782</v>
      </c>
      <c r="Z112" s="125">
        <v>35</v>
      </c>
      <c r="AA112" s="125">
        <v>35</v>
      </c>
      <c r="AB112" s="145">
        <v>35</v>
      </c>
      <c r="AC112" s="146">
        <v>35</v>
      </c>
      <c r="AD112" s="145">
        <v>35</v>
      </c>
      <c r="AE112" s="147">
        <v>35</v>
      </c>
      <c r="AF112" s="145">
        <v>35</v>
      </c>
      <c r="AG112" s="145"/>
      <c r="AH112" s="54">
        <f t="shared" si="2"/>
        <v>0.75</v>
      </c>
      <c r="AI112" s="54">
        <f t="shared" si="3"/>
        <v>0.75</v>
      </c>
      <c r="AJ112" s="135">
        <v>113613499</v>
      </c>
      <c r="AK112" s="148">
        <v>31416</v>
      </c>
      <c r="AL112" s="149" t="s">
        <v>957</v>
      </c>
      <c r="AM112" s="136">
        <v>113613499</v>
      </c>
      <c r="AN112" s="151"/>
    </row>
    <row r="113" spans="1:40" ht="38.25" x14ac:dyDescent="0.25">
      <c r="A113" s="96">
        <v>1</v>
      </c>
      <c r="B113" s="97" t="s">
        <v>5</v>
      </c>
      <c r="C113" s="96">
        <v>4</v>
      </c>
      <c r="D113" s="96" t="s">
        <v>1008</v>
      </c>
      <c r="E113" s="97" t="s">
        <v>102</v>
      </c>
      <c r="F113" s="96">
        <v>2</v>
      </c>
      <c r="G113" s="96" t="s">
        <v>1083</v>
      </c>
      <c r="H113" s="102" t="s">
        <v>1084</v>
      </c>
      <c r="I113" s="96">
        <v>3</v>
      </c>
      <c r="J113" s="96">
        <v>10</v>
      </c>
      <c r="K113" s="97" t="s">
        <v>1085</v>
      </c>
      <c r="L113" s="53">
        <v>2020051290039</v>
      </c>
      <c r="M113" s="96">
        <v>1</v>
      </c>
      <c r="N113" s="96">
        <v>1422</v>
      </c>
      <c r="O113" s="97" t="str">
        <f>+VLOOKUP(N113,'[1]Productos PD'!$B$2:$C$349,2,FALSE)</f>
        <v>Acciones de atención Integral de Protección Social de la población habitante de calle en el Municipio.</v>
      </c>
      <c r="P113" s="96" t="s">
        <v>952</v>
      </c>
      <c r="Q113" s="96">
        <v>4</v>
      </c>
      <c r="R113" s="96" t="s">
        <v>953</v>
      </c>
      <c r="S113" s="125">
        <v>1</v>
      </c>
      <c r="T113" s="97" t="s">
        <v>1071</v>
      </c>
      <c r="U113" s="97" t="s">
        <v>1088</v>
      </c>
      <c r="V113" s="96" t="s">
        <v>983</v>
      </c>
      <c r="W113" s="122">
        <v>1</v>
      </c>
      <c r="X113" s="103" t="s">
        <v>962</v>
      </c>
      <c r="Y113" s="144">
        <v>0.43221666234197753</v>
      </c>
      <c r="Z113" s="150">
        <v>1</v>
      </c>
      <c r="AA113" s="150">
        <v>1</v>
      </c>
      <c r="AB113" s="150">
        <v>1</v>
      </c>
      <c r="AC113" s="150">
        <v>1</v>
      </c>
      <c r="AD113" s="150">
        <v>1</v>
      </c>
      <c r="AE113" s="150">
        <v>1</v>
      </c>
      <c r="AF113" s="150">
        <v>1</v>
      </c>
      <c r="AG113" s="145"/>
      <c r="AH113" s="54">
        <f t="shared" si="2"/>
        <v>1</v>
      </c>
      <c r="AI113" s="54">
        <f t="shared" si="3"/>
        <v>1</v>
      </c>
      <c r="AJ113" s="135">
        <v>188261792</v>
      </c>
      <c r="AK113" s="148">
        <v>31402</v>
      </c>
      <c r="AL113" s="149" t="s">
        <v>957</v>
      </c>
      <c r="AM113" s="136">
        <v>140441309</v>
      </c>
      <c r="AN113" s="160"/>
    </row>
    <row r="114" spans="1:40" ht="38.25" x14ac:dyDescent="0.25">
      <c r="A114" s="96">
        <v>1</v>
      </c>
      <c r="B114" s="97" t="s">
        <v>5</v>
      </c>
      <c r="C114" s="96">
        <v>4</v>
      </c>
      <c r="D114" s="96" t="s">
        <v>1008</v>
      </c>
      <c r="E114" s="97" t="s">
        <v>102</v>
      </c>
      <c r="F114" s="96">
        <v>2</v>
      </c>
      <c r="G114" s="96" t="s">
        <v>1083</v>
      </c>
      <c r="H114" s="102" t="s">
        <v>1084</v>
      </c>
      <c r="I114" s="96">
        <v>3</v>
      </c>
      <c r="J114" s="96">
        <v>10</v>
      </c>
      <c r="K114" s="97" t="s">
        <v>1085</v>
      </c>
      <c r="L114" s="53">
        <v>2020051290039</v>
      </c>
      <c r="M114" s="96">
        <v>1</v>
      </c>
      <c r="N114" s="96">
        <v>1422</v>
      </c>
      <c r="O114" s="97" t="str">
        <f>+VLOOKUP(N114,'[1]Productos PD'!$B$2:$C$349,2,FALSE)</f>
        <v>Acciones de atención Integral de Protección Social de la población habitante de calle en el Municipio.</v>
      </c>
      <c r="P114" s="96" t="s">
        <v>952</v>
      </c>
      <c r="Q114" s="96">
        <v>4</v>
      </c>
      <c r="R114" s="96" t="s">
        <v>953</v>
      </c>
      <c r="S114" s="125">
        <v>1</v>
      </c>
      <c r="T114" s="97" t="s">
        <v>1071</v>
      </c>
      <c r="U114" s="97" t="s">
        <v>1089</v>
      </c>
      <c r="V114" s="96" t="s">
        <v>952</v>
      </c>
      <c r="W114" s="125">
        <v>1</v>
      </c>
      <c r="X114" s="103" t="s">
        <v>956</v>
      </c>
      <c r="Y114" s="144">
        <v>0.16571174424599139</v>
      </c>
      <c r="Z114" s="125">
        <v>0.25</v>
      </c>
      <c r="AA114" s="125">
        <v>0</v>
      </c>
      <c r="AB114" s="145">
        <v>0.25</v>
      </c>
      <c r="AC114" s="146">
        <v>0</v>
      </c>
      <c r="AD114" s="145">
        <v>0</v>
      </c>
      <c r="AE114" s="147">
        <v>0</v>
      </c>
      <c r="AF114" s="145">
        <v>1</v>
      </c>
      <c r="AG114" s="145"/>
      <c r="AH114" s="54">
        <f t="shared" si="2"/>
        <v>0</v>
      </c>
      <c r="AI114" s="54">
        <f t="shared" si="3"/>
        <v>0</v>
      </c>
      <c r="AJ114" s="135">
        <v>72179517</v>
      </c>
      <c r="AK114" s="148">
        <v>51403</v>
      </c>
      <c r="AL114" s="149" t="s">
        <v>1090</v>
      </c>
      <c r="AM114" s="136">
        <v>0</v>
      </c>
      <c r="AN114" s="154" t="s">
        <v>1091</v>
      </c>
    </row>
    <row r="115" spans="1:40" ht="38.25" x14ac:dyDescent="0.25">
      <c r="A115" s="96">
        <v>1</v>
      </c>
      <c r="B115" s="97" t="s">
        <v>5</v>
      </c>
      <c r="C115" s="96">
        <v>4</v>
      </c>
      <c r="D115" s="96" t="s">
        <v>1008</v>
      </c>
      <c r="E115" s="97" t="s">
        <v>102</v>
      </c>
      <c r="F115" s="96">
        <v>2</v>
      </c>
      <c r="G115" s="96" t="s">
        <v>1083</v>
      </c>
      <c r="H115" s="102" t="s">
        <v>1084</v>
      </c>
      <c r="I115" s="96">
        <v>3</v>
      </c>
      <c r="J115" s="96">
        <v>10</v>
      </c>
      <c r="K115" s="97" t="s">
        <v>1085</v>
      </c>
      <c r="L115" s="53">
        <v>2020051290039</v>
      </c>
      <c r="M115" s="96">
        <v>1</v>
      </c>
      <c r="N115" s="96">
        <v>1422</v>
      </c>
      <c r="O115" s="97" t="str">
        <f>+VLOOKUP(N115,'[1]Productos PD'!$B$2:$C$349,2,FALSE)</f>
        <v>Acciones de atención Integral de Protección Social de la población habitante de calle en el Municipio.</v>
      </c>
      <c r="P115" s="96" t="s">
        <v>952</v>
      </c>
      <c r="Q115" s="96">
        <v>4</v>
      </c>
      <c r="R115" s="96" t="s">
        <v>953</v>
      </c>
      <c r="S115" s="125">
        <v>1</v>
      </c>
      <c r="T115" s="97" t="s">
        <v>1071</v>
      </c>
      <c r="U115" s="97" t="s">
        <v>1092</v>
      </c>
      <c r="V115" s="96" t="s">
        <v>952</v>
      </c>
      <c r="W115" s="125">
        <v>8</v>
      </c>
      <c r="X115" s="103" t="s">
        <v>956</v>
      </c>
      <c r="Y115" s="144">
        <v>0.14123455997524326</v>
      </c>
      <c r="Z115" s="125">
        <v>2</v>
      </c>
      <c r="AA115" s="125">
        <v>2</v>
      </c>
      <c r="AB115" s="145">
        <v>2</v>
      </c>
      <c r="AC115" s="146">
        <v>2</v>
      </c>
      <c r="AD115" s="145">
        <v>2</v>
      </c>
      <c r="AE115" s="147">
        <v>4</v>
      </c>
      <c r="AF115" s="145">
        <v>2</v>
      </c>
      <c r="AG115" s="145"/>
      <c r="AH115" s="54">
        <f t="shared" si="2"/>
        <v>1</v>
      </c>
      <c r="AI115" s="54">
        <f t="shared" si="3"/>
        <v>1</v>
      </c>
      <c r="AJ115" s="135">
        <v>61517923</v>
      </c>
      <c r="AK115" s="148">
        <v>30202</v>
      </c>
      <c r="AL115" s="149" t="s">
        <v>957</v>
      </c>
      <c r="AM115" s="136">
        <v>61517923</v>
      </c>
      <c r="AN115" s="151"/>
    </row>
    <row r="116" spans="1:40" ht="25.5" x14ac:dyDescent="0.25">
      <c r="A116" s="96">
        <v>1</v>
      </c>
      <c r="B116" s="97" t="s">
        <v>5</v>
      </c>
      <c r="C116" s="96">
        <v>8</v>
      </c>
      <c r="D116" s="96" t="s">
        <v>1093</v>
      </c>
      <c r="E116" s="97" t="s">
        <v>1094</v>
      </c>
      <c r="F116" s="96">
        <v>1</v>
      </c>
      <c r="G116" s="96" t="s">
        <v>1095</v>
      </c>
      <c r="H116" s="97" t="s">
        <v>1096</v>
      </c>
      <c r="I116" s="96">
        <v>1</v>
      </c>
      <c r="J116" s="96">
        <v>2</v>
      </c>
      <c r="K116" s="97" t="s">
        <v>1097</v>
      </c>
      <c r="L116" s="53">
        <v>2020051290035</v>
      </c>
      <c r="M116" s="96">
        <v>1</v>
      </c>
      <c r="N116" s="96">
        <v>1811</v>
      </c>
      <c r="O116" s="97" t="str">
        <f>+VLOOKUP(N116,'[1]Productos PD'!$B$2:$C$349,2,FALSE)</f>
        <v>Acciones de atención integral de adultos mayores inscritos en los diferentes programas de la Administración Municipal.</v>
      </c>
      <c r="P116" s="96" t="s">
        <v>952</v>
      </c>
      <c r="Q116" s="96">
        <v>4</v>
      </c>
      <c r="R116" s="122" t="s">
        <v>953</v>
      </c>
      <c r="S116" s="125">
        <v>1</v>
      </c>
      <c r="T116" s="97" t="s">
        <v>1071</v>
      </c>
      <c r="U116" s="97" t="s">
        <v>1098</v>
      </c>
      <c r="V116" s="96" t="s">
        <v>952</v>
      </c>
      <c r="W116" s="125">
        <v>120</v>
      </c>
      <c r="X116" s="103" t="s">
        <v>962</v>
      </c>
      <c r="Y116" s="144">
        <v>0.23085757152330186</v>
      </c>
      <c r="Z116" s="125">
        <v>120</v>
      </c>
      <c r="AA116" s="125">
        <v>120</v>
      </c>
      <c r="AB116" s="145">
        <v>120</v>
      </c>
      <c r="AC116" s="146">
        <v>120</v>
      </c>
      <c r="AD116" s="145">
        <v>120</v>
      </c>
      <c r="AE116" s="147">
        <v>110</v>
      </c>
      <c r="AF116" s="145">
        <v>120</v>
      </c>
      <c r="AG116" s="145"/>
      <c r="AH116" s="54">
        <f t="shared" si="2"/>
        <v>1</v>
      </c>
      <c r="AI116" s="54">
        <f t="shared" si="3"/>
        <v>1</v>
      </c>
      <c r="AJ116" s="135">
        <v>18533072</v>
      </c>
      <c r="AK116" s="148">
        <v>31416</v>
      </c>
      <c r="AL116" s="149" t="s">
        <v>957</v>
      </c>
      <c r="AM116" s="136">
        <v>18533072</v>
      </c>
      <c r="AN116" s="151"/>
    </row>
    <row r="117" spans="1:40" ht="25.5" x14ac:dyDescent="0.25">
      <c r="A117" s="96">
        <v>1</v>
      </c>
      <c r="B117" s="97" t="s">
        <v>5</v>
      </c>
      <c r="C117" s="96">
        <v>8</v>
      </c>
      <c r="D117" s="96" t="s">
        <v>1093</v>
      </c>
      <c r="E117" s="97" t="s">
        <v>1094</v>
      </c>
      <c r="F117" s="96">
        <v>1</v>
      </c>
      <c r="G117" s="96" t="s">
        <v>1095</v>
      </c>
      <c r="H117" s="97" t="s">
        <v>1096</v>
      </c>
      <c r="I117" s="96">
        <v>1</v>
      </c>
      <c r="J117" s="96">
        <v>2</v>
      </c>
      <c r="K117" s="97" t="s">
        <v>1097</v>
      </c>
      <c r="L117" s="53">
        <v>2020051290035</v>
      </c>
      <c r="M117" s="96">
        <v>1</v>
      </c>
      <c r="N117" s="96">
        <v>1811</v>
      </c>
      <c r="O117" s="97" t="str">
        <f>+VLOOKUP(N117,'[1]Productos PD'!$B$2:$C$349,2,FALSE)</f>
        <v>Acciones de atención integral de adultos mayores inscritos en los diferentes programas de la Administración Municipal.</v>
      </c>
      <c r="P117" s="96" t="s">
        <v>952</v>
      </c>
      <c r="Q117" s="96">
        <v>4</v>
      </c>
      <c r="R117" s="122" t="s">
        <v>953</v>
      </c>
      <c r="S117" s="125">
        <v>1</v>
      </c>
      <c r="T117" s="97" t="s">
        <v>1071</v>
      </c>
      <c r="U117" s="97" t="s">
        <v>1098</v>
      </c>
      <c r="V117" s="96" t="s">
        <v>952</v>
      </c>
      <c r="W117" s="125">
        <v>120</v>
      </c>
      <c r="X117" s="103" t="s">
        <v>962</v>
      </c>
      <c r="Y117" s="144">
        <v>0.23085757152330186</v>
      </c>
      <c r="Z117" s="125">
        <v>120</v>
      </c>
      <c r="AA117" s="125">
        <v>120</v>
      </c>
      <c r="AB117" s="145">
        <v>120</v>
      </c>
      <c r="AC117" s="146">
        <v>120</v>
      </c>
      <c r="AD117" s="145">
        <v>120</v>
      </c>
      <c r="AE117" s="147">
        <v>110</v>
      </c>
      <c r="AF117" s="145">
        <v>120</v>
      </c>
      <c r="AG117" s="145"/>
      <c r="AH117" s="54">
        <f t="shared" si="2"/>
        <v>1</v>
      </c>
      <c r="AI117" s="54">
        <f t="shared" si="3"/>
        <v>1</v>
      </c>
      <c r="AJ117" s="135">
        <v>20186765</v>
      </c>
      <c r="AK117" s="148">
        <v>31402</v>
      </c>
      <c r="AL117" s="149" t="s">
        <v>957</v>
      </c>
      <c r="AM117" s="136">
        <v>2600455</v>
      </c>
      <c r="AN117" s="151"/>
    </row>
    <row r="118" spans="1:40" ht="25.5" x14ac:dyDescent="0.25">
      <c r="A118" s="96">
        <v>1</v>
      </c>
      <c r="B118" s="97" t="s">
        <v>5</v>
      </c>
      <c r="C118" s="96">
        <v>8</v>
      </c>
      <c r="D118" s="96" t="s">
        <v>1093</v>
      </c>
      <c r="E118" s="97" t="s">
        <v>1094</v>
      </c>
      <c r="F118" s="96">
        <v>1</v>
      </c>
      <c r="G118" s="96" t="s">
        <v>1095</v>
      </c>
      <c r="H118" s="97" t="s">
        <v>1096</v>
      </c>
      <c r="I118" s="96">
        <v>1</v>
      </c>
      <c r="J118" s="96">
        <v>2</v>
      </c>
      <c r="K118" s="97" t="s">
        <v>1097</v>
      </c>
      <c r="L118" s="53">
        <v>2020051290035</v>
      </c>
      <c r="M118" s="96">
        <v>1</v>
      </c>
      <c r="N118" s="96">
        <v>1811</v>
      </c>
      <c r="O118" s="97" t="str">
        <f>+VLOOKUP(N118,'[1]Productos PD'!$B$2:$C$349,2,FALSE)</f>
        <v>Acciones de atención integral de adultos mayores inscritos en los diferentes programas de la Administración Municipal.</v>
      </c>
      <c r="P118" s="96" t="s">
        <v>952</v>
      </c>
      <c r="Q118" s="96">
        <v>4</v>
      </c>
      <c r="R118" s="122" t="s">
        <v>953</v>
      </c>
      <c r="S118" s="125">
        <v>1</v>
      </c>
      <c r="T118" s="97" t="s">
        <v>1071</v>
      </c>
      <c r="U118" s="97" t="s">
        <v>1098</v>
      </c>
      <c r="V118" s="96" t="s">
        <v>952</v>
      </c>
      <c r="W118" s="125">
        <v>120</v>
      </c>
      <c r="X118" s="103" t="s">
        <v>962</v>
      </c>
      <c r="Y118" s="144">
        <v>0.23085757152330186</v>
      </c>
      <c r="Z118" s="125">
        <v>120</v>
      </c>
      <c r="AA118" s="125">
        <v>120</v>
      </c>
      <c r="AB118" s="145">
        <v>120</v>
      </c>
      <c r="AC118" s="146">
        <v>120</v>
      </c>
      <c r="AD118" s="145">
        <v>120</v>
      </c>
      <c r="AE118" s="147">
        <v>110</v>
      </c>
      <c r="AF118" s="145">
        <v>120</v>
      </c>
      <c r="AG118" s="145"/>
      <c r="AH118" s="54">
        <f t="shared" si="2"/>
        <v>1</v>
      </c>
      <c r="AI118" s="54">
        <f t="shared" si="3"/>
        <v>1</v>
      </c>
      <c r="AJ118" s="135">
        <v>94329807</v>
      </c>
      <c r="AK118" s="148">
        <v>51403</v>
      </c>
      <c r="AL118" s="149" t="s">
        <v>1090</v>
      </c>
      <c r="AM118" s="136">
        <v>84052198</v>
      </c>
      <c r="AN118" s="151"/>
    </row>
    <row r="119" spans="1:40" ht="25.5" x14ac:dyDescent="0.25">
      <c r="A119" s="96">
        <v>1</v>
      </c>
      <c r="B119" s="97" t="s">
        <v>5</v>
      </c>
      <c r="C119" s="96">
        <v>8</v>
      </c>
      <c r="D119" s="96" t="s">
        <v>1093</v>
      </c>
      <c r="E119" s="97" t="s">
        <v>1094</v>
      </c>
      <c r="F119" s="96">
        <v>1</v>
      </c>
      <c r="G119" s="96" t="s">
        <v>1095</v>
      </c>
      <c r="H119" s="97" t="s">
        <v>1096</v>
      </c>
      <c r="I119" s="96">
        <v>1</v>
      </c>
      <c r="J119" s="96">
        <v>2</v>
      </c>
      <c r="K119" s="97" t="s">
        <v>1097</v>
      </c>
      <c r="L119" s="53">
        <v>2020051290035</v>
      </c>
      <c r="M119" s="96">
        <v>1</v>
      </c>
      <c r="N119" s="96">
        <v>1811</v>
      </c>
      <c r="O119" s="97" t="str">
        <f>+VLOOKUP(N119,'[1]Productos PD'!$B$2:$C$349,2,FALSE)</f>
        <v>Acciones de atención integral de adultos mayores inscritos en los diferentes programas de la Administración Municipal.</v>
      </c>
      <c r="P119" s="96" t="s">
        <v>952</v>
      </c>
      <c r="Q119" s="96">
        <v>4</v>
      </c>
      <c r="R119" s="122" t="s">
        <v>953</v>
      </c>
      <c r="S119" s="125">
        <v>1</v>
      </c>
      <c r="T119" s="97" t="s">
        <v>1071</v>
      </c>
      <c r="U119" s="97" t="s">
        <v>1098</v>
      </c>
      <c r="V119" s="96" t="s">
        <v>952</v>
      </c>
      <c r="W119" s="125">
        <v>120</v>
      </c>
      <c r="X119" s="103" t="s">
        <v>962</v>
      </c>
      <c r="Y119" s="144">
        <v>0.23085757152330186</v>
      </c>
      <c r="Z119" s="125">
        <v>120</v>
      </c>
      <c r="AA119" s="125">
        <v>120</v>
      </c>
      <c r="AB119" s="145">
        <v>120</v>
      </c>
      <c r="AC119" s="146">
        <v>120</v>
      </c>
      <c r="AD119" s="145">
        <v>120</v>
      </c>
      <c r="AE119" s="147">
        <v>110</v>
      </c>
      <c r="AF119" s="145">
        <v>120</v>
      </c>
      <c r="AG119" s="145"/>
      <c r="AH119" s="54">
        <f t="shared" si="2"/>
        <v>1</v>
      </c>
      <c r="AI119" s="54">
        <f t="shared" si="3"/>
        <v>1</v>
      </c>
      <c r="AJ119" s="135">
        <v>89250000</v>
      </c>
      <c r="AK119" s="148">
        <v>61410</v>
      </c>
      <c r="AL119" s="149" t="s">
        <v>965</v>
      </c>
      <c r="AM119" s="136">
        <v>0</v>
      </c>
      <c r="AN119" s="154" t="s">
        <v>1099</v>
      </c>
    </row>
    <row r="120" spans="1:40" ht="25.5" x14ac:dyDescent="0.25">
      <c r="A120" s="96">
        <v>1</v>
      </c>
      <c r="B120" s="97" t="s">
        <v>5</v>
      </c>
      <c r="C120" s="96">
        <v>8</v>
      </c>
      <c r="D120" s="96" t="s">
        <v>1093</v>
      </c>
      <c r="E120" s="97" t="s">
        <v>1094</v>
      </c>
      <c r="F120" s="96">
        <v>1</v>
      </c>
      <c r="G120" s="96" t="s">
        <v>1095</v>
      </c>
      <c r="H120" s="97" t="s">
        <v>1096</v>
      </c>
      <c r="I120" s="96">
        <v>1</v>
      </c>
      <c r="J120" s="96">
        <v>2</v>
      </c>
      <c r="K120" s="97" t="s">
        <v>1097</v>
      </c>
      <c r="L120" s="53">
        <v>2020051290035</v>
      </c>
      <c r="M120" s="96">
        <v>1</v>
      </c>
      <c r="N120" s="96">
        <v>1811</v>
      </c>
      <c r="O120" s="97" t="str">
        <f>+VLOOKUP(N120,'[1]Productos PD'!$B$2:$C$349,2,FALSE)</f>
        <v>Acciones de atención integral de adultos mayores inscritos en los diferentes programas de la Administración Municipal.</v>
      </c>
      <c r="P120" s="96" t="s">
        <v>952</v>
      </c>
      <c r="Q120" s="96">
        <v>4</v>
      </c>
      <c r="R120" s="122" t="s">
        <v>953</v>
      </c>
      <c r="S120" s="125">
        <v>1</v>
      </c>
      <c r="T120" s="97" t="s">
        <v>1071</v>
      </c>
      <c r="U120" s="97" t="s">
        <v>1098</v>
      </c>
      <c r="V120" s="96" t="s">
        <v>952</v>
      </c>
      <c r="W120" s="125">
        <v>120</v>
      </c>
      <c r="X120" s="103" t="s">
        <v>962</v>
      </c>
      <c r="Y120" s="144">
        <v>0.23085757152330186</v>
      </c>
      <c r="Z120" s="125">
        <v>120</v>
      </c>
      <c r="AA120" s="125">
        <v>120</v>
      </c>
      <c r="AB120" s="145">
        <v>120</v>
      </c>
      <c r="AC120" s="146">
        <v>120</v>
      </c>
      <c r="AD120" s="145">
        <v>120</v>
      </c>
      <c r="AE120" s="147">
        <v>110</v>
      </c>
      <c r="AF120" s="145">
        <v>120</v>
      </c>
      <c r="AG120" s="145"/>
      <c r="AH120" s="54">
        <f t="shared" si="2"/>
        <v>1</v>
      </c>
      <c r="AI120" s="54">
        <f t="shared" si="3"/>
        <v>1</v>
      </c>
      <c r="AJ120" s="135">
        <v>629329</v>
      </c>
      <c r="AK120" s="148">
        <v>61406</v>
      </c>
      <c r="AL120" s="149" t="s">
        <v>965</v>
      </c>
      <c r="AM120" s="136">
        <v>0</v>
      </c>
      <c r="AN120" s="154" t="s">
        <v>1099</v>
      </c>
    </row>
    <row r="121" spans="1:40" ht="25.5" x14ac:dyDescent="0.25">
      <c r="A121" s="96">
        <v>1</v>
      </c>
      <c r="B121" s="97" t="s">
        <v>5</v>
      </c>
      <c r="C121" s="96">
        <v>8</v>
      </c>
      <c r="D121" s="96" t="s">
        <v>1093</v>
      </c>
      <c r="E121" s="97" t="s">
        <v>1094</v>
      </c>
      <c r="F121" s="96">
        <v>1</v>
      </c>
      <c r="G121" s="96" t="s">
        <v>1095</v>
      </c>
      <c r="H121" s="97" t="s">
        <v>1096</v>
      </c>
      <c r="I121" s="96">
        <v>1</v>
      </c>
      <c r="J121" s="96">
        <v>2</v>
      </c>
      <c r="K121" s="97" t="s">
        <v>1097</v>
      </c>
      <c r="L121" s="53">
        <v>2020051290035</v>
      </c>
      <c r="M121" s="96">
        <v>1</v>
      </c>
      <c r="N121" s="96">
        <v>1811</v>
      </c>
      <c r="O121" s="97" t="str">
        <f>+VLOOKUP(N121,'[1]Productos PD'!$B$2:$C$349,2,FALSE)</f>
        <v>Acciones de atención integral de adultos mayores inscritos en los diferentes programas de la Administración Municipal.</v>
      </c>
      <c r="P121" s="96" t="s">
        <v>952</v>
      </c>
      <c r="Q121" s="96">
        <v>4</v>
      </c>
      <c r="R121" s="96" t="s">
        <v>953</v>
      </c>
      <c r="S121" s="125">
        <v>1</v>
      </c>
      <c r="T121" s="97" t="s">
        <v>1071</v>
      </c>
      <c r="U121" s="97" t="s">
        <v>1100</v>
      </c>
      <c r="V121" s="96" t="s">
        <v>952</v>
      </c>
      <c r="W121" s="125">
        <v>1420</v>
      </c>
      <c r="X121" s="103" t="s">
        <v>962</v>
      </c>
      <c r="Y121" s="144">
        <v>2.3126014453635282E-2</v>
      </c>
      <c r="Z121" s="125">
        <v>1420</v>
      </c>
      <c r="AA121" s="125">
        <v>1420</v>
      </c>
      <c r="AB121" s="145">
        <v>1420</v>
      </c>
      <c r="AC121" s="146">
        <v>1400</v>
      </c>
      <c r="AD121" s="145">
        <v>1420</v>
      </c>
      <c r="AE121" s="147">
        <v>1420</v>
      </c>
      <c r="AF121" s="145">
        <v>1420</v>
      </c>
      <c r="AG121" s="145"/>
      <c r="AH121" s="54">
        <f t="shared" si="2"/>
        <v>1</v>
      </c>
      <c r="AI121" s="54">
        <f t="shared" si="3"/>
        <v>1</v>
      </c>
      <c r="AJ121" s="135">
        <v>5928789</v>
      </c>
      <c r="AK121" s="148">
        <v>31416</v>
      </c>
      <c r="AL121" s="149" t="s">
        <v>957</v>
      </c>
      <c r="AM121" s="136">
        <v>5928789</v>
      </c>
      <c r="AN121" s="151"/>
    </row>
    <row r="122" spans="1:40" ht="25.5" x14ac:dyDescent="0.25">
      <c r="A122" s="96">
        <v>1</v>
      </c>
      <c r="B122" s="97" t="s">
        <v>5</v>
      </c>
      <c r="C122" s="96">
        <v>8</v>
      </c>
      <c r="D122" s="96" t="s">
        <v>1093</v>
      </c>
      <c r="E122" s="97" t="s">
        <v>1094</v>
      </c>
      <c r="F122" s="96">
        <v>1</v>
      </c>
      <c r="G122" s="96" t="s">
        <v>1095</v>
      </c>
      <c r="H122" s="97" t="s">
        <v>1096</v>
      </c>
      <c r="I122" s="96">
        <v>1</v>
      </c>
      <c r="J122" s="96">
        <v>2</v>
      </c>
      <c r="K122" s="97" t="s">
        <v>1097</v>
      </c>
      <c r="L122" s="53">
        <v>2020051290035</v>
      </c>
      <c r="M122" s="96">
        <v>1</v>
      </c>
      <c r="N122" s="96">
        <v>1811</v>
      </c>
      <c r="O122" s="97" t="str">
        <f>+VLOOKUP(N122,'[1]Productos PD'!$B$2:$C$349,2,FALSE)</f>
        <v>Acciones de atención integral de adultos mayores inscritos en los diferentes programas de la Administración Municipal.</v>
      </c>
      <c r="P122" s="96" t="s">
        <v>952</v>
      </c>
      <c r="Q122" s="96">
        <v>4</v>
      </c>
      <c r="R122" s="96" t="s">
        <v>953</v>
      </c>
      <c r="S122" s="125">
        <v>1</v>
      </c>
      <c r="T122" s="97" t="s">
        <v>1071</v>
      </c>
      <c r="U122" s="97" t="s">
        <v>1100</v>
      </c>
      <c r="V122" s="96" t="s">
        <v>952</v>
      </c>
      <c r="W122" s="125">
        <v>1420</v>
      </c>
      <c r="X122" s="103" t="s">
        <v>962</v>
      </c>
      <c r="Y122" s="144">
        <v>2.3126014453635282E-2</v>
      </c>
      <c r="Z122" s="125">
        <v>1420</v>
      </c>
      <c r="AA122" s="125">
        <v>1420</v>
      </c>
      <c r="AB122" s="145">
        <v>1420</v>
      </c>
      <c r="AC122" s="146">
        <v>1400</v>
      </c>
      <c r="AD122" s="145">
        <v>1420</v>
      </c>
      <c r="AE122" s="147">
        <v>1420</v>
      </c>
      <c r="AF122" s="145">
        <v>1420</v>
      </c>
      <c r="AG122" s="145"/>
      <c r="AH122" s="54">
        <f t="shared" si="2"/>
        <v>1</v>
      </c>
      <c r="AI122" s="54">
        <f t="shared" si="3"/>
        <v>1</v>
      </c>
      <c r="AJ122" s="135">
        <v>16402983</v>
      </c>
      <c r="AK122" s="148">
        <v>31402</v>
      </c>
      <c r="AL122" s="149" t="s">
        <v>957</v>
      </c>
      <c r="AM122" s="136">
        <v>10013066</v>
      </c>
      <c r="AN122" s="151"/>
    </row>
    <row r="123" spans="1:40" ht="25.5" x14ac:dyDescent="0.25">
      <c r="A123" s="96">
        <v>1</v>
      </c>
      <c r="B123" s="97" t="s">
        <v>5</v>
      </c>
      <c r="C123" s="96">
        <v>8</v>
      </c>
      <c r="D123" s="96" t="s">
        <v>1093</v>
      </c>
      <c r="E123" s="97" t="s">
        <v>1094</v>
      </c>
      <c r="F123" s="96">
        <v>1</v>
      </c>
      <c r="G123" s="96" t="s">
        <v>1095</v>
      </c>
      <c r="H123" s="97" t="s">
        <v>1096</v>
      </c>
      <c r="I123" s="96">
        <v>1</v>
      </c>
      <c r="J123" s="96">
        <v>2</v>
      </c>
      <c r="K123" s="97" t="s">
        <v>1097</v>
      </c>
      <c r="L123" s="53">
        <v>2020051290035</v>
      </c>
      <c r="M123" s="96">
        <v>1</v>
      </c>
      <c r="N123" s="96">
        <v>1811</v>
      </c>
      <c r="O123" s="97" t="str">
        <f>+VLOOKUP(N123,'[1]Productos PD'!$B$2:$C$349,2,FALSE)</f>
        <v>Acciones de atención integral de adultos mayores inscritos en los diferentes programas de la Administración Municipal.</v>
      </c>
      <c r="P123" s="96" t="s">
        <v>952</v>
      </c>
      <c r="Q123" s="96">
        <v>4</v>
      </c>
      <c r="R123" s="96" t="s">
        <v>953</v>
      </c>
      <c r="S123" s="125">
        <v>1</v>
      </c>
      <c r="T123" s="97" t="s">
        <v>1071</v>
      </c>
      <c r="U123" s="97" t="s">
        <v>1101</v>
      </c>
      <c r="V123" s="96" t="s">
        <v>952</v>
      </c>
      <c r="W123" s="125">
        <v>120</v>
      </c>
      <c r="X123" s="103" t="s">
        <v>962</v>
      </c>
      <c r="Y123" s="144">
        <v>2.9820496501565884E-2</v>
      </c>
      <c r="Z123" s="125">
        <v>120</v>
      </c>
      <c r="AA123" s="125">
        <v>120</v>
      </c>
      <c r="AB123" s="145">
        <v>120</v>
      </c>
      <c r="AC123" s="146">
        <v>120</v>
      </c>
      <c r="AD123" s="145">
        <v>120</v>
      </c>
      <c r="AE123" s="147">
        <v>110</v>
      </c>
      <c r="AF123" s="145">
        <v>120</v>
      </c>
      <c r="AG123" s="145"/>
      <c r="AH123" s="54">
        <f t="shared" si="2"/>
        <v>1</v>
      </c>
      <c r="AI123" s="54">
        <f t="shared" si="3"/>
        <v>1</v>
      </c>
      <c r="AJ123" s="135">
        <v>11857578</v>
      </c>
      <c r="AK123" s="148">
        <v>31416</v>
      </c>
      <c r="AL123" s="149" t="s">
        <v>957</v>
      </c>
      <c r="AM123" s="136">
        <v>6521651</v>
      </c>
      <c r="AN123" s="151"/>
    </row>
    <row r="124" spans="1:40" ht="25.5" x14ac:dyDescent="0.25">
      <c r="A124" s="96">
        <v>1</v>
      </c>
      <c r="B124" s="97" t="s">
        <v>5</v>
      </c>
      <c r="C124" s="96">
        <v>8</v>
      </c>
      <c r="D124" s="96" t="s">
        <v>1093</v>
      </c>
      <c r="E124" s="97" t="s">
        <v>1094</v>
      </c>
      <c r="F124" s="96">
        <v>1</v>
      </c>
      <c r="G124" s="96" t="s">
        <v>1095</v>
      </c>
      <c r="H124" s="97" t="s">
        <v>1096</v>
      </c>
      <c r="I124" s="96">
        <v>1</v>
      </c>
      <c r="J124" s="96">
        <v>2</v>
      </c>
      <c r="K124" s="97" t="s">
        <v>1097</v>
      </c>
      <c r="L124" s="53">
        <v>2020051290035</v>
      </c>
      <c r="M124" s="96">
        <v>1</v>
      </c>
      <c r="N124" s="96">
        <v>1811</v>
      </c>
      <c r="O124" s="97" t="str">
        <f>+VLOOKUP(N124,'[1]Productos PD'!$B$2:$C$349,2,FALSE)</f>
        <v>Acciones de atención integral de adultos mayores inscritos en los diferentes programas de la Administración Municipal.</v>
      </c>
      <c r="P124" s="96" t="s">
        <v>952</v>
      </c>
      <c r="Q124" s="96">
        <v>4</v>
      </c>
      <c r="R124" s="96" t="s">
        <v>953</v>
      </c>
      <c r="S124" s="125">
        <v>1</v>
      </c>
      <c r="T124" s="97" t="s">
        <v>1071</v>
      </c>
      <c r="U124" s="97" t="s">
        <v>1101</v>
      </c>
      <c r="V124" s="96" t="s">
        <v>952</v>
      </c>
      <c r="W124" s="125">
        <v>120</v>
      </c>
      <c r="X124" s="103" t="s">
        <v>962</v>
      </c>
      <c r="Y124" s="144">
        <v>2.9820496501565884E-2</v>
      </c>
      <c r="Z124" s="125">
        <v>120</v>
      </c>
      <c r="AA124" s="125">
        <v>120</v>
      </c>
      <c r="AB124" s="145">
        <v>120</v>
      </c>
      <c r="AC124" s="146">
        <v>120</v>
      </c>
      <c r="AD124" s="145">
        <v>120</v>
      </c>
      <c r="AE124" s="147">
        <v>110</v>
      </c>
      <c r="AF124" s="145">
        <v>120</v>
      </c>
      <c r="AG124" s="145"/>
      <c r="AH124" s="54">
        <f t="shared" si="2"/>
        <v>1</v>
      </c>
      <c r="AI124" s="54">
        <f t="shared" si="3"/>
        <v>1</v>
      </c>
      <c r="AJ124" s="135">
        <v>98813</v>
      </c>
      <c r="AK124" s="148">
        <v>31402</v>
      </c>
      <c r="AL124" s="149" t="s">
        <v>957</v>
      </c>
      <c r="AM124" s="136">
        <v>0</v>
      </c>
      <c r="AN124" s="151" t="s">
        <v>1102</v>
      </c>
    </row>
    <row r="125" spans="1:40" ht="25.5" x14ac:dyDescent="0.25">
      <c r="A125" s="96">
        <v>1</v>
      </c>
      <c r="B125" s="97" t="s">
        <v>5</v>
      </c>
      <c r="C125" s="96">
        <v>8</v>
      </c>
      <c r="D125" s="96" t="s">
        <v>1093</v>
      </c>
      <c r="E125" s="97" t="s">
        <v>1094</v>
      </c>
      <c r="F125" s="96">
        <v>1</v>
      </c>
      <c r="G125" s="96" t="s">
        <v>1095</v>
      </c>
      <c r="H125" s="97" t="s">
        <v>1096</v>
      </c>
      <c r="I125" s="96">
        <v>1</v>
      </c>
      <c r="J125" s="96">
        <v>2</v>
      </c>
      <c r="K125" s="97" t="s">
        <v>1097</v>
      </c>
      <c r="L125" s="53">
        <v>2020051290035</v>
      </c>
      <c r="M125" s="96">
        <v>1</v>
      </c>
      <c r="N125" s="96">
        <v>1811</v>
      </c>
      <c r="O125" s="97" t="str">
        <f>+VLOOKUP(N125,'[1]Productos PD'!$B$2:$C$349,2,FALSE)</f>
        <v>Acciones de atención integral de adultos mayores inscritos en los diferentes programas de la Administración Municipal.</v>
      </c>
      <c r="P125" s="96" t="s">
        <v>952</v>
      </c>
      <c r="Q125" s="96">
        <v>4</v>
      </c>
      <c r="R125" s="96" t="s">
        <v>953</v>
      </c>
      <c r="S125" s="125">
        <v>1</v>
      </c>
      <c r="T125" s="97" t="s">
        <v>1071</v>
      </c>
      <c r="U125" s="97" t="s">
        <v>1101</v>
      </c>
      <c r="V125" s="96" t="s">
        <v>952</v>
      </c>
      <c r="W125" s="125">
        <v>120</v>
      </c>
      <c r="X125" s="103" t="s">
        <v>962</v>
      </c>
      <c r="Y125" s="144">
        <v>2.9820496501565884E-2</v>
      </c>
      <c r="Z125" s="125">
        <v>120</v>
      </c>
      <c r="AA125" s="125">
        <v>120</v>
      </c>
      <c r="AB125" s="145">
        <v>120</v>
      </c>
      <c r="AC125" s="146">
        <v>120</v>
      </c>
      <c r="AD125" s="145">
        <v>120</v>
      </c>
      <c r="AE125" s="147">
        <v>110</v>
      </c>
      <c r="AF125" s="145">
        <v>120</v>
      </c>
      <c r="AG125" s="145"/>
      <c r="AH125" s="54">
        <f t="shared" si="2"/>
        <v>1</v>
      </c>
      <c r="AI125" s="54">
        <f t="shared" si="3"/>
        <v>1</v>
      </c>
      <c r="AJ125" s="135">
        <v>16839947</v>
      </c>
      <c r="AK125" s="148">
        <v>51403</v>
      </c>
      <c r="AL125" s="149" t="s">
        <v>1090</v>
      </c>
      <c r="AM125" s="136">
        <v>24297106</v>
      </c>
      <c r="AN125" s="151"/>
    </row>
    <row r="126" spans="1:40" ht="25.5" x14ac:dyDescent="0.25">
      <c r="A126" s="96">
        <v>1</v>
      </c>
      <c r="B126" s="97" t="s">
        <v>5</v>
      </c>
      <c r="C126" s="96">
        <v>8</v>
      </c>
      <c r="D126" s="96" t="s">
        <v>1093</v>
      </c>
      <c r="E126" s="97" t="s">
        <v>1094</v>
      </c>
      <c r="F126" s="96">
        <v>1</v>
      </c>
      <c r="G126" s="96" t="s">
        <v>1095</v>
      </c>
      <c r="H126" s="97" t="s">
        <v>1096</v>
      </c>
      <c r="I126" s="96">
        <v>1</v>
      </c>
      <c r="J126" s="96">
        <v>2</v>
      </c>
      <c r="K126" s="97" t="s">
        <v>1097</v>
      </c>
      <c r="L126" s="53">
        <v>2020051290035</v>
      </c>
      <c r="M126" s="96">
        <v>1</v>
      </c>
      <c r="N126" s="96">
        <v>1811</v>
      </c>
      <c r="O126" s="97" t="str">
        <f>+VLOOKUP(N126,'[1]Productos PD'!$B$2:$C$349,2,FALSE)</f>
        <v>Acciones de atención integral de adultos mayores inscritos en los diferentes programas de la Administración Municipal.</v>
      </c>
      <c r="P126" s="96" t="s">
        <v>952</v>
      </c>
      <c r="Q126" s="96">
        <v>4</v>
      </c>
      <c r="R126" s="96" t="s">
        <v>953</v>
      </c>
      <c r="S126" s="125">
        <v>1</v>
      </c>
      <c r="T126" s="97" t="s">
        <v>1071</v>
      </c>
      <c r="U126" s="97" t="s">
        <v>1103</v>
      </c>
      <c r="V126" s="96" t="s">
        <v>952</v>
      </c>
      <c r="W126" s="125">
        <v>120</v>
      </c>
      <c r="X126" s="103" t="s">
        <v>962</v>
      </c>
      <c r="Y126" s="144">
        <v>0.15452372217557869</v>
      </c>
      <c r="Z126" s="125">
        <v>120</v>
      </c>
      <c r="AA126" s="125">
        <v>120</v>
      </c>
      <c r="AB126" s="145">
        <v>120</v>
      </c>
      <c r="AC126" s="146">
        <v>120</v>
      </c>
      <c r="AD126" s="145">
        <v>120</v>
      </c>
      <c r="AE126" s="147">
        <v>110</v>
      </c>
      <c r="AF126" s="145">
        <v>120</v>
      </c>
      <c r="AG126" s="145"/>
      <c r="AH126" s="54">
        <f t="shared" si="2"/>
        <v>1</v>
      </c>
      <c r="AI126" s="54">
        <f t="shared" si="3"/>
        <v>1</v>
      </c>
      <c r="AJ126" s="135">
        <v>149216742</v>
      </c>
      <c r="AK126" s="148">
        <v>31402</v>
      </c>
      <c r="AL126" s="149" t="s">
        <v>957</v>
      </c>
      <c r="AM126" s="136">
        <v>8764720</v>
      </c>
      <c r="AN126" s="151"/>
    </row>
    <row r="127" spans="1:40" ht="25.5" x14ac:dyDescent="0.25">
      <c r="A127" s="96">
        <v>1</v>
      </c>
      <c r="B127" s="97" t="s">
        <v>5</v>
      </c>
      <c r="C127" s="96">
        <v>8</v>
      </c>
      <c r="D127" s="96" t="s">
        <v>1093</v>
      </c>
      <c r="E127" s="97" t="s">
        <v>1094</v>
      </c>
      <c r="F127" s="96">
        <v>1</v>
      </c>
      <c r="G127" s="96" t="s">
        <v>1095</v>
      </c>
      <c r="H127" s="97" t="s">
        <v>1096</v>
      </c>
      <c r="I127" s="96">
        <v>1</v>
      </c>
      <c r="J127" s="96">
        <v>2</v>
      </c>
      <c r="K127" s="97" t="s">
        <v>1097</v>
      </c>
      <c r="L127" s="53">
        <v>2020051290035</v>
      </c>
      <c r="M127" s="96">
        <v>1</v>
      </c>
      <c r="N127" s="96">
        <v>1811</v>
      </c>
      <c r="O127" s="97" t="str">
        <f>+VLOOKUP(N127,'[1]Productos PD'!$B$2:$C$349,2,FALSE)</f>
        <v>Acciones de atención integral de adultos mayores inscritos en los diferentes programas de la Administración Municipal.</v>
      </c>
      <c r="P127" s="96" t="s">
        <v>952</v>
      </c>
      <c r="Q127" s="96">
        <v>4</v>
      </c>
      <c r="R127" s="96" t="s">
        <v>953</v>
      </c>
      <c r="S127" s="125">
        <v>1</v>
      </c>
      <c r="T127" s="97" t="s">
        <v>1071</v>
      </c>
      <c r="U127" s="97" t="s">
        <v>1104</v>
      </c>
      <c r="V127" s="96" t="s">
        <v>952</v>
      </c>
      <c r="W127" s="125">
        <v>25</v>
      </c>
      <c r="X127" s="103" t="s">
        <v>962</v>
      </c>
      <c r="Y127" s="144">
        <v>0.55649436743919523</v>
      </c>
      <c r="Z127" s="125">
        <v>25</v>
      </c>
      <c r="AA127" s="125">
        <v>25</v>
      </c>
      <c r="AB127" s="145">
        <v>25</v>
      </c>
      <c r="AC127" s="146">
        <v>25</v>
      </c>
      <c r="AD127" s="145">
        <v>25</v>
      </c>
      <c r="AE127" s="147">
        <v>25</v>
      </c>
      <c r="AF127" s="145">
        <v>25</v>
      </c>
      <c r="AG127" s="145"/>
      <c r="AH127" s="54">
        <f t="shared" si="2"/>
        <v>1</v>
      </c>
      <c r="AI127" s="54">
        <f t="shared" si="3"/>
        <v>1</v>
      </c>
      <c r="AJ127" s="135">
        <v>241627596</v>
      </c>
      <c r="AK127" s="148">
        <v>31416</v>
      </c>
      <c r="AL127" s="149" t="s">
        <v>957</v>
      </c>
      <c r="AM127" s="136">
        <v>241627596</v>
      </c>
      <c r="AN127" s="151"/>
    </row>
    <row r="128" spans="1:40" ht="25.5" x14ac:dyDescent="0.25">
      <c r="A128" s="96">
        <v>1</v>
      </c>
      <c r="B128" s="97" t="s">
        <v>5</v>
      </c>
      <c r="C128" s="96">
        <v>8</v>
      </c>
      <c r="D128" s="96" t="s">
        <v>1093</v>
      </c>
      <c r="E128" s="97" t="s">
        <v>1094</v>
      </c>
      <c r="F128" s="96">
        <v>1</v>
      </c>
      <c r="G128" s="96" t="s">
        <v>1095</v>
      </c>
      <c r="H128" s="97" t="s">
        <v>1096</v>
      </c>
      <c r="I128" s="96">
        <v>1</v>
      </c>
      <c r="J128" s="96">
        <v>2</v>
      </c>
      <c r="K128" s="97" t="s">
        <v>1097</v>
      </c>
      <c r="L128" s="53">
        <v>2020051290035</v>
      </c>
      <c r="M128" s="96">
        <v>1</v>
      </c>
      <c r="N128" s="96">
        <v>1811</v>
      </c>
      <c r="O128" s="97" t="str">
        <f>+VLOOKUP(N128,'[1]Productos PD'!$B$2:$C$349,2,FALSE)</f>
        <v>Acciones de atención integral de adultos mayores inscritos en los diferentes programas de la Administración Municipal.</v>
      </c>
      <c r="P128" s="96" t="s">
        <v>952</v>
      </c>
      <c r="Q128" s="96">
        <v>4</v>
      </c>
      <c r="R128" s="96" t="s">
        <v>953</v>
      </c>
      <c r="S128" s="125">
        <v>1</v>
      </c>
      <c r="T128" s="97" t="s">
        <v>1071</v>
      </c>
      <c r="U128" s="97" t="s">
        <v>1104</v>
      </c>
      <c r="V128" s="96" t="s">
        <v>952</v>
      </c>
      <c r="W128" s="125">
        <v>25</v>
      </c>
      <c r="X128" s="103" t="s">
        <v>962</v>
      </c>
      <c r="Y128" s="144">
        <v>0.55649436743919523</v>
      </c>
      <c r="Z128" s="125">
        <v>25</v>
      </c>
      <c r="AA128" s="125">
        <v>25</v>
      </c>
      <c r="AB128" s="145">
        <v>25</v>
      </c>
      <c r="AC128" s="146">
        <v>25</v>
      </c>
      <c r="AD128" s="145">
        <v>25</v>
      </c>
      <c r="AE128" s="147">
        <v>25</v>
      </c>
      <c r="AF128" s="145">
        <v>25</v>
      </c>
      <c r="AG128" s="145"/>
      <c r="AH128" s="54">
        <f t="shared" si="2"/>
        <v>1</v>
      </c>
      <c r="AI128" s="54">
        <f t="shared" si="3"/>
        <v>1</v>
      </c>
      <c r="AJ128" s="135">
        <v>139101064</v>
      </c>
      <c r="AK128" s="148">
        <v>31402</v>
      </c>
      <c r="AL128" s="149" t="s">
        <v>957</v>
      </c>
      <c r="AM128" s="136">
        <v>91009022</v>
      </c>
      <c r="AN128" s="151"/>
    </row>
    <row r="129" spans="1:40" ht="25.5" x14ac:dyDescent="0.25">
      <c r="A129" s="96">
        <v>1</v>
      </c>
      <c r="B129" s="97" t="s">
        <v>5</v>
      </c>
      <c r="C129" s="96">
        <v>8</v>
      </c>
      <c r="D129" s="96" t="s">
        <v>1093</v>
      </c>
      <c r="E129" s="97" t="s">
        <v>1094</v>
      </c>
      <c r="F129" s="96">
        <v>1</v>
      </c>
      <c r="G129" s="96" t="s">
        <v>1095</v>
      </c>
      <c r="H129" s="97" t="s">
        <v>1096</v>
      </c>
      <c r="I129" s="96">
        <v>1</v>
      </c>
      <c r="J129" s="96">
        <v>2</v>
      </c>
      <c r="K129" s="97" t="s">
        <v>1097</v>
      </c>
      <c r="L129" s="53">
        <v>2020051290035</v>
      </c>
      <c r="M129" s="96">
        <v>1</v>
      </c>
      <c r="N129" s="96">
        <v>1811</v>
      </c>
      <c r="O129" s="97" t="str">
        <f>+VLOOKUP(N129,'[1]Productos PD'!$B$2:$C$349,2,FALSE)</f>
        <v>Acciones de atención integral de adultos mayores inscritos en los diferentes programas de la Administración Municipal.</v>
      </c>
      <c r="P129" s="96" t="s">
        <v>952</v>
      </c>
      <c r="Q129" s="96">
        <v>4</v>
      </c>
      <c r="R129" s="96" t="s">
        <v>953</v>
      </c>
      <c r="S129" s="125">
        <v>1</v>
      </c>
      <c r="T129" s="97" t="s">
        <v>1071</v>
      </c>
      <c r="U129" s="97" t="s">
        <v>1104</v>
      </c>
      <c r="V129" s="96" t="s">
        <v>952</v>
      </c>
      <c r="W129" s="125">
        <v>25</v>
      </c>
      <c r="X129" s="103" t="s">
        <v>962</v>
      </c>
      <c r="Y129" s="144">
        <v>0.55649436743919523</v>
      </c>
      <c r="Z129" s="125">
        <v>25</v>
      </c>
      <c r="AA129" s="125">
        <v>25</v>
      </c>
      <c r="AB129" s="145">
        <v>25</v>
      </c>
      <c r="AC129" s="146">
        <v>25</v>
      </c>
      <c r="AD129" s="145">
        <v>25</v>
      </c>
      <c r="AE129" s="147">
        <v>25</v>
      </c>
      <c r="AF129" s="145">
        <v>25</v>
      </c>
      <c r="AG129" s="145"/>
      <c r="AH129" s="54">
        <f t="shared" si="2"/>
        <v>1</v>
      </c>
      <c r="AI129" s="54">
        <f t="shared" si="3"/>
        <v>1</v>
      </c>
      <c r="AJ129" s="135">
        <v>80153402</v>
      </c>
      <c r="AK129" s="148">
        <v>51403</v>
      </c>
      <c r="AL129" s="149" t="s">
        <v>1090</v>
      </c>
      <c r="AM129" s="136">
        <v>0</v>
      </c>
      <c r="AN129" s="154" t="s">
        <v>1105</v>
      </c>
    </row>
    <row r="130" spans="1:40" ht="25.5" x14ac:dyDescent="0.25">
      <c r="A130" s="96">
        <v>1</v>
      </c>
      <c r="B130" s="97" t="s">
        <v>5</v>
      </c>
      <c r="C130" s="96">
        <v>8</v>
      </c>
      <c r="D130" s="96" t="s">
        <v>1093</v>
      </c>
      <c r="E130" s="97" t="s">
        <v>1094</v>
      </c>
      <c r="F130" s="96">
        <v>1</v>
      </c>
      <c r="G130" s="96" t="s">
        <v>1095</v>
      </c>
      <c r="H130" s="97" t="s">
        <v>1096</v>
      </c>
      <c r="I130" s="96">
        <v>1</v>
      </c>
      <c r="J130" s="96">
        <v>2</v>
      </c>
      <c r="K130" s="97" t="s">
        <v>1097</v>
      </c>
      <c r="L130" s="53">
        <v>2020051290035</v>
      </c>
      <c r="M130" s="96">
        <v>1</v>
      </c>
      <c r="N130" s="96">
        <v>1811</v>
      </c>
      <c r="O130" s="97" t="str">
        <f>+VLOOKUP(N130,'[1]Productos PD'!$B$2:$C$349,2,FALSE)</f>
        <v>Acciones de atención integral de adultos mayores inscritos en los diferentes programas de la Administración Municipal.</v>
      </c>
      <c r="P130" s="96" t="s">
        <v>952</v>
      </c>
      <c r="Q130" s="96">
        <v>4</v>
      </c>
      <c r="R130" s="96" t="s">
        <v>953</v>
      </c>
      <c r="S130" s="125">
        <v>1</v>
      </c>
      <c r="T130" s="97" t="s">
        <v>1071</v>
      </c>
      <c r="U130" s="97" t="s">
        <v>1104</v>
      </c>
      <c r="V130" s="96" t="s">
        <v>952</v>
      </c>
      <c r="W130" s="125">
        <v>25</v>
      </c>
      <c r="X130" s="103" t="s">
        <v>962</v>
      </c>
      <c r="Y130" s="144">
        <v>0.55649436743919523</v>
      </c>
      <c r="Z130" s="125">
        <v>25</v>
      </c>
      <c r="AA130" s="125">
        <v>25</v>
      </c>
      <c r="AB130" s="145">
        <v>25</v>
      </c>
      <c r="AC130" s="146">
        <v>25</v>
      </c>
      <c r="AD130" s="145">
        <v>25</v>
      </c>
      <c r="AE130" s="147">
        <v>25</v>
      </c>
      <c r="AF130" s="145">
        <v>25</v>
      </c>
      <c r="AG130" s="145"/>
      <c r="AH130" s="54">
        <f t="shared" si="2"/>
        <v>1</v>
      </c>
      <c r="AI130" s="54">
        <f t="shared" si="3"/>
        <v>1</v>
      </c>
      <c r="AJ130" s="135">
        <v>76500000</v>
      </c>
      <c r="AK130" s="148">
        <v>61410</v>
      </c>
      <c r="AL130" s="149" t="s">
        <v>965</v>
      </c>
      <c r="AM130" s="136">
        <v>0</v>
      </c>
      <c r="AN130" s="154" t="s">
        <v>1106</v>
      </c>
    </row>
    <row r="131" spans="1:40" ht="25.5" x14ac:dyDescent="0.25">
      <c r="A131" s="96">
        <v>1</v>
      </c>
      <c r="B131" s="97" t="s">
        <v>5</v>
      </c>
      <c r="C131" s="96">
        <v>8</v>
      </c>
      <c r="D131" s="96" t="s">
        <v>1093</v>
      </c>
      <c r="E131" s="97" t="s">
        <v>1094</v>
      </c>
      <c r="F131" s="96">
        <v>1</v>
      </c>
      <c r="G131" s="96" t="s">
        <v>1095</v>
      </c>
      <c r="H131" s="97" t="s">
        <v>1096</v>
      </c>
      <c r="I131" s="96">
        <v>1</v>
      </c>
      <c r="J131" s="96">
        <v>2</v>
      </c>
      <c r="K131" s="97" t="s">
        <v>1097</v>
      </c>
      <c r="L131" s="53">
        <v>2020051290035</v>
      </c>
      <c r="M131" s="96">
        <v>1</v>
      </c>
      <c r="N131" s="96">
        <v>1811</v>
      </c>
      <c r="O131" s="97" t="str">
        <f>+VLOOKUP(N131,'[1]Productos PD'!$B$2:$C$349,2,FALSE)</f>
        <v>Acciones de atención integral de adultos mayores inscritos en los diferentes programas de la Administración Municipal.</v>
      </c>
      <c r="P131" s="96" t="s">
        <v>952</v>
      </c>
      <c r="Q131" s="96">
        <v>4</v>
      </c>
      <c r="R131" s="96" t="s">
        <v>953</v>
      </c>
      <c r="S131" s="125">
        <v>1</v>
      </c>
      <c r="T131" s="97" t="s">
        <v>1071</v>
      </c>
      <c r="U131" s="97" t="s">
        <v>1107</v>
      </c>
      <c r="V131" s="96" t="s">
        <v>983</v>
      </c>
      <c r="W131" s="122">
        <v>1</v>
      </c>
      <c r="X131" s="103" t="s">
        <v>962</v>
      </c>
      <c r="Y131" s="144">
        <v>5.1778279067230502E-3</v>
      </c>
      <c r="Z131" s="150">
        <v>1</v>
      </c>
      <c r="AA131" s="54">
        <v>0</v>
      </c>
      <c r="AB131" s="150">
        <v>1</v>
      </c>
      <c r="AC131" s="150">
        <v>0</v>
      </c>
      <c r="AD131" s="150">
        <v>1</v>
      </c>
      <c r="AE131" s="150">
        <v>0</v>
      </c>
      <c r="AF131" s="150">
        <v>1</v>
      </c>
      <c r="AG131" s="145"/>
      <c r="AH131" s="54">
        <f t="shared" si="2"/>
        <v>0</v>
      </c>
      <c r="AI131" s="54">
        <f t="shared" si="3"/>
        <v>0</v>
      </c>
      <c r="AJ131" s="135">
        <v>5000000</v>
      </c>
      <c r="AK131" s="148">
        <v>51403</v>
      </c>
      <c r="AL131" s="149" t="s">
        <v>1090</v>
      </c>
      <c r="AM131" s="136">
        <v>0</v>
      </c>
      <c r="AN131" s="151"/>
    </row>
    <row r="132" spans="1:40" ht="25.5" x14ac:dyDescent="0.25">
      <c r="A132" s="96">
        <v>1</v>
      </c>
      <c r="B132" s="97" t="s">
        <v>5</v>
      </c>
      <c r="C132" s="96">
        <v>8</v>
      </c>
      <c r="D132" s="96" t="s">
        <v>1093</v>
      </c>
      <c r="E132" s="97" t="s">
        <v>1094</v>
      </c>
      <c r="F132" s="96">
        <v>1</v>
      </c>
      <c r="G132" s="96" t="s">
        <v>1095</v>
      </c>
      <c r="H132" s="97" t="s">
        <v>1096</v>
      </c>
      <c r="I132" s="96">
        <v>1</v>
      </c>
      <c r="J132" s="96">
        <v>2</v>
      </c>
      <c r="K132" s="97" t="s">
        <v>1097</v>
      </c>
      <c r="L132" s="53">
        <v>2020051290035</v>
      </c>
      <c r="M132" s="96">
        <v>2</v>
      </c>
      <c r="N132" s="96">
        <v>1812</v>
      </c>
      <c r="O132" s="97" t="str">
        <f>+VLOOKUP(N132,'[1]Productos PD'!$B$2:$C$349,2,FALSE)</f>
        <v>Seguimiento trimestral a las acciones de implementación de la política pública de adulto mayor.</v>
      </c>
      <c r="P132" s="96" t="s">
        <v>952</v>
      </c>
      <c r="Q132" s="96">
        <v>16</v>
      </c>
      <c r="R132" s="96" t="s">
        <v>953</v>
      </c>
      <c r="S132" s="125">
        <v>4</v>
      </c>
      <c r="T132" s="97" t="s">
        <v>1071</v>
      </c>
      <c r="U132" s="97" t="s">
        <v>1108</v>
      </c>
      <c r="V132" s="96" t="s">
        <v>952</v>
      </c>
      <c r="W132" s="125">
        <v>6</v>
      </c>
      <c r="X132" s="103" t="s">
        <v>956</v>
      </c>
      <c r="Y132" s="144">
        <v>2.2639509217050144E-2</v>
      </c>
      <c r="Z132" s="125">
        <v>0</v>
      </c>
      <c r="AA132" s="125">
        <v>0</v>
      </c>
      <c r="AB132" s="145">
        <v>2</v>
      </c>
      <c r="AC132" s="146">
        <v>1</v>
      </c>
      <c r="AD132" s="145">
        <v>2</v>
      </c>
      <c r="AE132" s="147">
        <v>2</v>
      </c>
      <c r="AF132" s="145">
        <v>2</v>
      </c>
      <c r="AG132" s="145"/>
      <c r="AH132" s="54">
        <f t="shared" si="2"/>
        <v>0.5</v>
      </c>
      <c r="AI132" s="54">
        <f t="shared" si="3"/>
        <v>0.5</v>
      </c>
      <c r="AJ132" s="135">
        <v>5383604</v>
      </c>
      <c r="AK132" s="148">
        <v>31416</v>
      </c>
      <c r="AL132" s="149" t="s">
        <v>957</v>
      </c>
      <c r="AM132" s="136">
        <v>5383604</v>
      </c>
      <c r="AN132" s="151"/>
    </row>
    <row r="133" spans="1:40" ht="25.5" x14ac:dyDescent="0.25">
      <c r="A133" s="96">
        <v>1</v>
      </c>
      <c r="B133" s="97" t="s">
        <v>5</v>
      </c>
      <c r="C133" s="96">
        <v>8</v>
      </c>
      <c r="D133" s="96" t="s">
        <v>1093</v>
      </c>
      <c r="E133" s="97" t="s">
        <v>1094</v>
      </c>
      <c r="F133" s="96">
        <v>1</v>
      </c>
      <c r="G133" s="96" t="s">
        <v>1095</v>
      </c>
      <c r="H133" s="97" t="s">
        <v>1096</v>
      </c>
      <c r="I133" s="96">
        <v>1</v>
      </c>
      <c r="J133" s="96">
        <v>2</v>
      </c>
      <c r="K133" s="97" t="s">
        <v>1097</v>
      </c>
      <c r="L133" s="53">
        <v>2020051290035</v>
      </c>
      <c r="M133" s="96">
        <v>2</v>
      </c>
      <c r="N133" s="96">
        <v>1812</v>
      </c>
      <c r="O133" s="97" t="str">
        <f>+VLOOKUP(N133,'[1]Productos PD'!$B$2:$C$349,2,FALSE)</f>
        <v>Seguimiento trimestral a las acciones de implementación de la política pública de adulto mayor.</v>
      </c>
      <c r="P133" s="96" t="s">
        <v>952</v>
      </c>
      <c r="Q133" s="96">
        <v>16</v>
      </c>
      <c r="R133" s="96" t="s">
        <v>953</v>
      </c>
      <c r="S133" s="125">
        <v>4</v>
      </c>
      <c r="T133" s="97" t="s">
        <v>1071</v>
      </c>
      <c r="U133" s="97" t="s">
        <v>1109</v>
      </c>
      <c r="V133" s="96" t="s">
        <v>952</v>
      </c>
      <c r="W133" s="125">
        <v>1</v>
      </c>
      <c r="X133" s="96" t="s">
        <v>984</v>
      </c>
      <c r="Y133" s="144">
        <v>8.4105403061035491E-2</v>
      </c>
      <c r="Z133" s="127">
        <v>0</v>
      </c>
      <c r="AA133" s="127">
        <v>0</v>
      </c>
      <c r="AB133" s="145">
        <v>0</v>
      </c>
      <c r="AC133" s="146">
        <v>0</v>
      </c>
      <c r="AD133" s="145">
        <v>0</v>
      </c>
      <c r="AE133" s="147">
        <v>0</v>
      </c>
      <c r="AF133" s="145">
        <v>1</v>
      </c>
      <c r="AG133" s="145"/>
      <c r="AH133" s="54">
        <f t="shared" si="2"/>
        <v>0</v>
      </c>
      <c r="AI133" s="54">
        <f t="shared" si="3"/>
        <v>0</v>
      </c>
      <c r="AJ133" s="135">
        <v>20000000</v>
      </c>
      <c r="AK133" s="148">
        <v>31402</v>
      </c>
      <c r="AL133" s="149" t="s">
        <v>957</v>
      </c>
      <c r="AM133" s="136">
        <v>0</v>
      </c>
      <c r="AN133" s="151"/>
    </row>
    <row r="134" spans="1:40" ht="25.5" x14ac:dyDescent="0.25">
      <c r="A134" s="96">
        <v>1</v>
      </c>
      <c r="B134" s="97" t="s">
        <v>5</v>
      </c>
      <c r="C134" s="96">
        <v>8</v>
      </c>
      <c r="D134" s="96" t="s">
        <v>1093</v>
      </c>
      <c r="E134" s="97" t="s">
        <v>1094</v>
      </c>
      <c r="F134" s="96">
        <v>1</v>
      </c>
      <c r="G134" s="96" t="s">
        <v>1095</v>
      </c>
      <c r="H134" s="97" t="s">
        <v>1096</v>
      </c>
      <c r="I134" s="96">
        <v>1</v>
      </c>
      <c r="J134" s="96">
        <v>2</v>
      </c>
      <c r="K134" s="97" t="s">
        <v>1097</v>
      </c>
      <c r="L134" s="53">
        <v>2020051290035</v>
      </c>
      <c r="M134" s="96">
        <v>2</v>
      </c>
      <c r="N134" s="96">
        <v>1812</v>
      </c>
      <c r="O134" s="97" t="str">
        <f>+VLOOKUP(N134,'[1]Productos PD'!$B$2:$C$349,2,FALSE)</f>
        <v>Seguimiento trimestral a las acciones de implementación de la política pública de adulto mayor.</v>
      </c>
      <c r="P134" s="96" t="s">
        <v>952</v>
      </c>
      <c r="Q134" s="96">
        <v>16</v>
      </c>
      <c r="R134" s="96" t="s">
        <v>953</v>
      </c>
      <c r="S134" s="125">
        <v>4</v>
      </c>
      <c r="T134" s="97" t="s">
        <v>1071</v>
      </c>
      <c r="U134" s="97" t="s">
        <v>1110</v>
      </c>
      <c r="V134" s="96" t="s">
        <v>952</v>
      </c>
      <c r="W134" s="125">
        <v>6</v>
      </c>
      <c r="X134" s="103" t="s">
        <v>956</v>
      </c>
      <c r="Y134" s="144">
        <v>2.2639509217050144E-2</v>
      </c>
      <c r="Z134" s="125">
        <v>1</v>
      </c>
      <c r="AA134" s="125">
        <v>1</v>
      </c>
      <c r="AB134" s="145">
        <v>2</v>
      </c>
      <c r="AC134" s="146">
        <v>2</v>
      </c>
      <c r="AD134" s="145">
        <v>2</v>
      </c>
      <c r="AE134" s="147">
        <v>1</v>
      </c>
      <c r="AF134" s="145">
        <v>1</v>
      </c>
      <c r="AG134" s="145"/>
      <c r="AH134" s="54">
        <f t="shared" si="2"/>
        <v>0.66666666666666663</v>
      </c>
      <c r="AI134" s="54">
        <f t="shared" si="3"/>
        <v>0.66666666666666663</v>
      </c>
      <c r="AJ134" s="135">
        <v>5383604</v>
      </c>
      <c r="AK134" s="148">
        <v>31416</v>
      </c>
      <c r="AL134" s="149" t="s">
        <v>957</v>
      </c>
      <c r="AM134" s="136">
        <v>5383604</v>
      </c>
      <c r="AN134" s="160"/>
    </row>
    <row r="135" spans="1:40" ht="25.5" x14ac:dyDescent="0.25">
      <c r="A135" s="96">
        <v>1</v>
      </c>
      <c r="B135" s="97" t="s">
        <v>5</v>
      </c>
      <c r="C135" s="96">
        <v>8</v>
      </c>
      <c r="D135" s="96" t="s">
        <v>1093</v>
      </c>
      <c r="E135" s="97" t="s">
        <v>1094</v>
      </c>
      <c r="F135" s="96">
        <v>1</v>
      </c>
      <c r="G135" s="96" t="s">
        <v>1095</v>
      </c>
      <c r="H135" s="97" t="s">
        <v>1096</v>
      </c>
      <c r="I135" s="96">
        <v>1</v>
      </c>
      <c r="J135" s="96">
        <v>2</v>
      </c>
      <c r="K135" s="97" t="s">
        <v>1097</v>
      </c>
      <c r="L135" s="53">
        <v>2020051290035</v>
      </c>
      <c r="M135" s="96">
        <v>2</v>
      </c>
      <c r="N135" s="96">
        <v>1812</v>
      </c>
      <c r="O135" s="97" t="str">
        <f>+VLOOKUP(N135,'[1]Productos PD'!$B$2:$C$349,2,FALSE)</f>
        <v>Seguimiento trimestral a las acciones de implementación de la política pública de adulto mayor.</v>
      </c>
      <c r="P135" s="96" t="s">
        <v>952</v>
      </c>
      <c r="Q135" s="96">
        <v>16</v>
      </c>
      <c r="R135" s="96" t="s">
        <v>953</v>
      </c>
      <c r="S135" s="125">
        <v>4</v>
      </c>
      <c r="T135" s="97" t="s">
        <v>1071</v>
      </c>
      <c r="U135" s="97" t="s">
        <v>1111</v>
      </c>
      <c r="V135" s="96" t="s">
        <v>952</v>
      </c>
      <c r="W135" s="125">
        <v>720</v>
      </c>
      <c r="X135" s="103" t="s">
        <v>962</v>
      </c>
      <c r="Y135" s="144">
        <v>0.21867404795869227</v>
      </c>
      <c r="Z135" s="125">
        <v>720</v>
      </c>
      <c r="AA135" s="125">
        <v>380</v>
      </c>
      <c r="AB135" s="145">
        <v>720</v>
      </c>
      <c r="AC135" s="146">
        <v>600</v>
      </c>
      <c r="AD135" s="145">
        <v>720</v>
      </c>
      <c r="AE135" s="147">
        <v>705</v>
      </c>
      <c r="AF135" s="145">
        <v>720</v>
      </c>
      <c r="AG135" s="145"/>
      <c r="AH135" s="54">
        <f t="shared" si="2"/>
        <v>1</v>
      </c>
      <c r="AI135" s="54">
        <f t="shared" si="3"/>
        <v>1</v>
      </c>
      <c r="AJ135" s="135">
        <v>52000000</v>
      </c>
      <c r="AK135" s="148">
        <v>31416</v>
      </c>
      <c r="AL135" s="149" t="s">
        <v>957</v>
      </c>
      <c r="AM135" s="136">
        <v>0</v>
      </c>
      <c r="AN135" s="154" t="s">
        <v>1112</v>
      </c>
    </row>
    <row r="136" spans="1:40" ht="25.5" x14ac:dyDescent="0.25">
      <c r="A136" s="96">
        <v>1</v>
      </c>
      <c r="B136" s="97" t="s">
        <v>5</v>
      </c>
      <c r="C136" s="96">
        <v>8</v>
      </c>
      <c r="D136" s="96" t="s">
        <v>1093</v>
      </c>
      <c r="E136" s="97" t="s">
        <v>1094</v>
      </c>
      <c r="F136" s="96">
        <v>1</v>
      </c>
      <c r="G136" s="96" t="s">
        <v>1095</v>
      </c>
      <c r="H136" s="97" t="s">
        <v>1096</v>
      </c>
      <c r="I136" s="96">
        <v>1</v>
      </c>
      <c r="J136" s="96">
        <v>2</v>
      </c>
      <c r="K136" s="97" t="s">
        <v>1097</v>
      </c>
      <c r="L136" s="53">
        <v>2020051290035</v>
      </c>
      <c r="M136" s="96">
        <v>2</v>
      </c>
      <c r="N136" s="96">
        <v>1812</v>
      </c>
      <c r="O136" s="97" t="str">
        <f>+VLOOKUP(N136,'[1]Productos PD'!$B$2:$C$349,2,FALSE)</f>
        <v>Seguimiento trimestral a las acciones de implementación de la política pública de adulto mayor.</v>
      </c>
      <c r="P136" s="96" t="s">
        <v>952</v>
      </c>
      <c r="Q136" s="96">
        <v>16</v>
      </c>
      <c r="R136" s="96" t="s">
        <v>953</v>
      </c>
      <c r="S136" s="125">
        <v>4</v>
      </c>
      <c r="T136" s="97" t="s">
        <v>1071</v>
      </c>
      <c r="U136" s="97" t="s">
        <v>1113</v>
      </c>
      <c r="V136" s="96" t="s">
        <v>952</v>
      </c>
      <c r="W136" s="125">
        <v>1</v>
      </c>
      <c r="X136" s="96" t="s">
        <v>984</v>
      </c>
      <c r="Y136" s="144">
        <v>2.1026350765258873E-2</v>
      </c>
      <c r="Z136" s="127">
        <v>0</v>
      </c>
      <c r="AA136" s="127">
        <v>0</v>
      </c>
      <c r="AB136" s="145">
        <v>30</v>
      </c>
      <c r="AC136" s="146">
        <v>25</v>
      </c>
      <c r="AD136" s="145">
        <v>30</v>
      </c>
      <c r="AE136" s="147">
        <v>25</v>
      </c>
      <c r="AF136" s="145">
        <v>30</v>
      </c>
      <c r="AG136" s="145"/>
      <c r="AH136" s="54">
        <f t="shared" si="2"/>
        <v>0.83333333333333337</v>
      </c>
      <c r="AI136" s="54">
        <f t="shared" si="3"/>
        <v>0.83333333333333337</v>
      </c>
      <c r="AJ136" s="135">
        <v>5000000</v>
      </c>
      <c r="AK136" s="148">
        <v>51403</v>
      </c>
      <c r="AL136" s="149" t="s">
        <v>1090</v>
      </c>
      <c r="AM136" s="136">
        <v>2730000</v>
      </c>
      <c r="AN136" s="151"/>
    </row>
    <row r="137" spans="1:40" ht="25.5" x14ac:dyDescent="0.25">
      <c r="A137" s="96">
        <v>1</v>
      </c>
      <c r="B137" s="97" t="s">
        <v>5</v>
      </c>
      <c r="C137" s="96">
        <v>8</v>
      </c>
      <c r="D137" s="96" t="s">
        <v>1093</v>
      </c>
      <c r="E137" s="97" t="s">
        <v>1094</v>
      </c>
      <c r="F137" s="96">
        <v>1</v>
      </c>
      <c r="G137" s="96" t="s">
        <v>1095</v>
      </c>
      <c r="H137" s="97" t="s">
        <v>1096</v>
      </c>
      <c r="I137" s="96">
        <v>1</v>
      </c>
      <c r="J137" s="96">
        <v>2</v>
      </c>
      <c r="K137" s="97" t="s">
        <v>1097</v>
      </c>
      <c r="L137" s="53">
        <v>2020051290035</v>
      </c>
      <c r="M137" s="96">
        <v>2</v>
      </c>
      <c r="N137" s="96">
        <v>1812</v>
      </c>
      <c r="O137" s="97" t="str">
        <f>+VLOOKUP(N137,'[1]Productos PD'!$B$2:$C$349,2,FALSE)</f>
        <v>Seguimiento trimestral a las acciones de implementación de la política pública de adulto mayor.</v>
      </c>
      <c r="P137" s="96" t="s">
        <v>952</v>
      </c>
      <c r="Q137" s="96">
        <v>16</v>
      </c>
      <c r="R137" s="96" t="s">
        <v>953</v>
      </c>
      <c r="S137" s="125">
        <v>4</v>
      </c>
      <c r="T137" s="97" t="s">
        <v>1071</v>
      </c>
      <c r="U137" s="97" t="s">
        <v>1114</v>
      </c>
      <c r="V137" s="96" t="s">
        <v>952</v>
      </c>
      <c r="W137" s="125">
        <v>600</v>
      </c>
      <c r="X137" s="96" t="s">
        <v>984</v>
      </c>
      <c r="Y137" s="144">
        <v>0.48888870694086695</v>
      </c>
      <c r="Z137" s="127">
        <v>0</v>
      </c>
      <c r="AA137" s="127">
        <v>0</v>
      </c>
      <c r="AB137" s="145">
        <v>168</v>
      </c>
      <c r="AC137" s="146">
        <v>168</v>
      </c>
      <c r="AD137" s="145">
        <v>216</v>
      </c>
      <c r="AE137" s="147">
        <v>216</v>
      </c>
      <c r="AF137" s="145">
        <v>216</v>
      </c>
      <c r="AG137" s="145"/>
      <c r="AH137" s="54">
        <f t="shared" ref="AH137:AH200" si="4">+IF(X137="Acumulado",(AA137+AC137+AE137+AG137)/(Z137+AB137+AD137+AF137),
IF(X137="No acumulado",IF(AG137&lt;&gt;"",(AG137/IF(AF137=0,1,AF137)),IF(AE137&lt;&gt;"",(AE137/IF(AD137=0,1,AD137)),IF(AC137&lt;&gt;"",(AC137/IF(AB137=0,1,AB137)),IF(AA137&lt;&gt;"",(AA137/IF(Z137=0,1,Z137)))))), IF(X137="Mantenimiento",IF(AG137&lt;&gt;"",(AG137/IF(AG137=0,1,AG137)),IF(AE137&lt;&gt;"",(AE137/IF(AE137=0,1,AE137)),IF(AC137&lt;&gt;"",(AC137/IF(AC137=0,1,AC137)),IF(AA137&lt;&gt;"",(AA137/IF(AA137=0,1,AA137)))))))))</f>
        <v>1</v>
      </c>
      <c r="AI137" s="54">
        <f t="shared" ref="AI137:AI200" si="5">+IF(AH137&gt;1,1,AH137)</f>
        <v>1</v>
      </c>
      <c r="AJ137" s="135">
        <v>5383605</v>
      </c>
      <c r="AK137" s="148">
        <v>31416</v>
      </c>
      <c r="AL137" s="149" t="s">
        <v>957</v>
      </c>
      <c r="AM137" s="136">
        <v>5383605</v>
      </c>
      <c r="AN137" s="151"/>
    </row>
    <row r="138" spans="1:40" ht="25.5" x14ac:dyDescent="0.25">
      <c r="A138" s="96">
        <v>1</v>
      </c>
      <c r="B138" s="97" t="s">
        <v>5</v>
      </c>
      <c r="C138" s="96">
        <v>8</v>
      </c>
      <c r="D138" s="96" t="s">
        <v>1093</v>
      </c>
      <c r="E138" s="97" t="s">
        <v>1094</v>
      </c>
      <c r="F138" s="96">
        <v>1</v>
      </c>
      <c r="G138" s="96" t="s">
        <v>1095</v>
      </c>
      <c r="H138" s="97" t="s">
        <v>1096</v>
      </c>
      <c r="I138" s="96">
        <v>1</v>
      </c>
      <c r="J138" s="96">
        <v>2</v>
      </c>
      <c r="K138" s="97" t="s">
        <v>1097</v>
      </c>
      <c r="L138" s="53">
        <v>2020051290035</v>
      </c>
      <c r="M138" s="96">
        <v>2</v>
      </c>
      <c r="N138" s="96">
        <v>1812</v>
      </c>
      <c r="O138" s="97" t="str">
        <f>+VLOOKUP(N138,'[1]Productos PD'!$B$2:$C$349,2,FALSE)</f>
        <v>Seguimiento trimestral a las acciones de implementación de la política pública de adulto mayor.</v>
      </c>
      <c r="P138" s="96" t="s">
        <v>952</v>
      </c>
      <c r="Q138" s="96">
        <v>16</v>
      </c>
      <c r="R138" s="96" t="s">
        <v>953</v>
      </c>
      <c r="S138" s="125">
        <v>4</v>
      </c>
      <c r="T138" s="97" t="s">
        <v>1071</v>
      </c>
      <c r="U138" s="97" t="s">
        <v>1114</v>
      </c>
      <c r="V138" s="96" t="s">
        <v>952</v>
      </c>
      <c r="W138" s="125">
        <v>600</v>
      </c>
      <c r="X138" s="96" t="s">
        <v>984</v>
      </c>
      <c r="Y138" s="144">
        <v>0.48888870694086695</v>
      </c>
      <c r="Z138" s="127">
        <v>0</v>
      </c>
      <c r="AA138" s="127">
        <v>0</v>
      </c>
      <c r="AB138" s="145">
        <v>168</v>
      </c>
      <c r="AC138" s="146">
        <v>168</v>
      </c>
      <c r="AD138" s="145">
        <v>216</v>
      </c>
      <c r="AE138" s="147">
        <v>216</v>
      </c>
      <c r="AF138" s="145">
        <v>216</v>
      </c>
      <c r="AG138" s="145"/>
      <c r="AH138" s="54">
        <f t="shared" si="4"/>
        <v>1</v>
      </c>
      <c r="AI138" s="54">
        <f t="shared" si="5"/>
        <v>1</v>
      </c>
      <c r="AJ138" s="135">
        <v>16839947</v>
      </c>
      <c r="AK138" s="148">
        <v>51403</v>
      </c>
      <c r="AL138" s="149" t="s">
        <v>1090</v>
      </c>
      <c r="AM138" s="136">
        <v>2000000</v>
      </c>
      <c r="AN138" s="151"/>
    </row>
    <row r="139" spans="1:40" ht="25.5" x14ac:dyDescent="0.25">
      <c r="A139" s="96">
        <v>1</v>
      </c>
      <c r="B139" s="97" t="s">
        <v>5</v>
      </c>
      <c r="C139" s="96">
        <v>8</v>
      </c>
      <c r="D139" s="96" t="s">
        <v>1093</v>
      </c>
      <c r="E139" s="97" t="s">
        <v>1094</v>
      </c>
      <c r="F139" s="96">
        <v>1</v>
      </c>
      <c r="G139" s="96" t="s">
        <v>1095</v>
      </c>
      <c r="H139" s="97" t="s">
        <v>1096</v>
      </c>
      <c r="I139" s="96">
        <v>1</v>
      </c>
      <c r="J139" s="96">
        <v>2</v>
      </c>
      <c r="K139" s="97" t="s">
        <v>1097</v>
      </c>
      <c r="L139" s="53">
        <v>2020051290035</v>
      </c>
      <c r="M139" s="96">
        <v>2</v>
      </c>
      <c r="N139" s="96">
        <v>1812</v>
      </c>
      <c r="O139" s="97" t="str">
        <f>+VLOOKUP(N139,'[1]Productos PD'!$B$2:$C$349,2,FALSE)</f>
        <v>Seguimiento trimestral a las acciones de implementación de la política pública de adulto mayor.</v>
      </c>
      <c r="P139" s="96" t="s">
        <v>952</v>
      </c>
      <c r="Q139" s="96">
        <v>16</v>
      </c>
      <c r="R139" s="96" t="s">
        <v>953</v>
      </c>
      <c r="S139" s="125">
        <v>4</v>
      </c>
      <c r="T139" s="97" t="s">
        <v>1071</v>
      </c>
      <c r="U139" s="97" t="s">
        <v>1114</v>
      </c>
      <c r="V139" s="96" t="s">
        <v>952</v>
      </c>
      <c r="W139" s="125">
        <v>600</v>
      </c>
      <c r="X139" s="96" t="s">
        <v>984</v>
      </c>
      <c r="Y139" s="144">
        <v>0.48888870694086695</v>
      </c>
      <c r="Z139" s="127">
        <v>0</v>
      </c>
      <c r="AA139" s="127">
        <v>0</v>
      </c>
      <c r="AB139" s="145">
        <v>168</v>
      </c>
      <c r="AC139" s="146">
        <v>168</v>
      </c>
      <c r="AD139" s="145">
        <v>216</v>
      </c>
      <c r="AE139" s="147">
        <v>216</v>
      </c>
      <c r="AF139" s="145">
        <v>216</v>
      </c>
      <c r="AG139" s="145"/>
      <c r="AH139" s="54">
        <f t="shared" si="4"/>
        <v>1</v>
      </c>
      <c r="AI139" s="54">
        <f t="shared" si="5"/>
        <v>1</v>
      </c>
      <c r="AJ139" s="135">
        <v>4782556</v>
      </c>
      <c r="AK139" s="148">
        <v>31402</v>
      </c>
      <c r="AL139" s="149" t="s">
        <v>957</v>
      </c>
      <c r="AM139" s="136">
        <v>0</v>
      </c>
      <c r="AN139" s="154" t="s">
        <v>1115</v>
      </c>
    </row>
    <row r="140" spans="1:40" ht="25.5" x14ac:dyDescent="0.25">
      <c r="A140" s="96">
        <v>1</v>
      </c>
      <c r="B140" s="97" t="s">
        <v>5</v>
      </c>
      <c r="C140" s="96">
        <v>8</v>
      </c>
      <c r="D140" s="96" t="s">
        <v>1093</v>
      </c>
      <c r="E140" s="97" t="s">
        <v>1094</v>
      </c>
      <c r="F140" s="96">
        <v>1</v>
      </c>
      <c r="G140" s="96" t="s">
        <v>1095</v>
      </c>
      <c r="H140" s="97" t="s">
        <v>1096</v>
      </c>
      <c r="I140" s="96">
        <v>1</v>
      </c>
      <c r="J140" s="96">
        <v>2</v>
      </c>
      <c r="K140" s="97" t="s">
        <v>1097</v>
      </c>
      <c r="L140" s="53">
        <v>2020051290035</v>
      </c>
      <c r="M140" s="96">
        <v>2</v>
      </c>
      <c r="N140" s="96">
        <v>1812</v>
      </c>
      <c r="O140" s="97" t="str">
        <f>+VLOOKUP(N140,'[1]Productos PD'!$B$2:$C$349,2,FALSE)</f>
        <v>Seguimiento trimestral a las acciones de implementación de la política pública de adulto mayor.</v>
      </c>
      <c r="P140" s="96" t="s">
        <v>952</v>
      </c>
      <c r="Q140" s="96">
        <v>16</v>
      </c>
      <c r="R140" s="96" t="s">
        <v>953</v>
      </c>
      <c r="S140" s="125">
        <v>4</v>
      </c>
      <c r="T140" s="97" t="s">
        <v>1071</v>
      </c>
      <c r="U140" s="97" t="s">
        <v>1114</v>
      </c>
      <c r="V140" s="96" t="s">
        <v>952</v>
      </c>
      <c r="W140" s="125">
        <v>600</v>
      </c>
      <c r="X140" s="96" t="s">
        <v>984</v>
      </c>
      <c r="Y140" s="144">
        <v>0.48888870694086695</v>
      </c>
      <c r="Z140" s="127">
        <v>0</v>
      </c>
      <c r="AA140" s="127">
        <v>0</v>
      </c>
      <c r="AB140" s="145">
        <v>168</v>
      </c>
      <c r="AC140" s="146">
        <v>168</v>
      </c>
      <c r="AD140" s="145">
        <v>216</v>
      </c>
      <c r="AE140" s="147">
        <v>216</v>
      </c>
      <c r="AF140" s="145">
        <v>216</v>
      </c>
      <c r="AG140" s="145"/>
      <c r="AH140" s="54">
        <f t="shared" si="4"/>
        <v>1</v>
      </c>
      <c r="AI140" s="54">
        <f t="shared" si="5"/>
        <v>1</v>
      </c>
      <c r="AJ140" s="135">
        <v>89250000</v>
      </c>
      <c r="AK140" s="148">
        <v>61410</v>
      </c>
      <c r="AL140" s="149" t="s">
        <v>965</v>
      </c>
      <c r="AM140" s="136">
        <v>0</v>
      </c>
      <c r="AN140" s="154" t="s">
        <v>1115</v>
      </c>
    </row>
    <row r="141" spans="1:40" ht="25.5" x14ac:dyDescent="0.25">
      <c r="A141" s="96">
        <v>1</v>
      </c>
      <c r="B141" s="97" t="s">
        <v>5</v>
      </c>
      <c r="C141" s="96">
        <v>8</v>
      </c>
      <c r="D141" s="96" t="s">
        <v>1093</v>
      </c>
      <c r="E141" s="97" t="s">
        <v>1094</v>
      </c>
      <c r="F141" s="96">
        <v>1</v>
      </c>
      <c r="G141" s="96" t="s">
        <v>1095</v>
      </c>
      <c r="H141" s="97" t="s">
        <v>1096</v>
      </c>
      <c r="I141" s="96">
        <v>1</v>
      </c>
      <c r="J141" s="96">
        <v>2</v>
      </c>
      <c r="K141" s="97" t="s">
        <v>1097</v>
      </c>
      <c r="L141" s="53">
        <v>2020051290035</v>
      </c>
      <c r="M141" s="96">
        <v>2</v>
      </c>
      <c r="N141" s="96">
        <v>1812</v>
      </c>
      <c r="O141" s="97" t="str">
        <f>+VLOOKUP(N141,'[1]Productos PD'!$B$2:$C$349,2,FALSE)</f>
        <v>Seguimiento trimestral a las acciones de implementación de la política pública de adulto mayor.</v>
      </c>
      <c r="P141" s="96" t="s">
        <v>952</v>
      </c>
      <c r="Q141" s="96">
        <v>16</v>
      </c>
      <c r="R141" s="96" t="s">
        <v>953</v>
      </c>
      <c r="S141" s="125">
        <v>4</v>
      </c>
      <c r="T141" s="97" t="s">
        <v>1071</v>
      </c>
      <c r="U141" s="97" t="s">
        <v>1114</v>
      </c>
      <c r="V141" s="96" t="s">
        <v>952</v>
      </c>
      <c r="W141" s="125">
        <v>600</v>
      </c>
      <c r="X141" s="96" t="s">
        <v>984</v>
      </c>
      <c r="Y141" s="144">
        <v>0.48888870694086695</v>
      </c>
      <c r="Z141" s="127">
        <v>0</v>
      </c>
      <c r="AA141" s="127">
        <v>0</v>
      </c>
      <c r="AB141" s="145">
        <v>168</v>
      </c>
      <c r="AC141" s="146">
        <v>168</v>
      </c>
      <c r="AD141" s="145">
        <v>216</v>
      </c>
      <c r="AE141" s="147">
        <v>216</v>
      </c>
      <c r="AF141" s="145">
        <v>216</v>
      </c>
      <c r="AG141" s="145"/>
      <c r="AH141" s="54">
        <f t="shared" si="4"/>
        <v>1</v>
      </c>
      <c r="AI141" s="54">
        <f t="shared" si="5"/>
        <v>1</v>
      </c>
      <c r="AJ141" s="135">
        <v>77</v>
      </c>
      <c r="AK141" s="148">
        <v>61407</v>
      </c>
      <c r="AL141" s="149" t="s">
        <v>965</v>
      </c>
      <c r="AM141" s="136">
        <v>0</v>
      </c>
      <c r="AN141" s="154" t="s">
        <v>1115</v>
      </c>
    </row>
    <row r="142" spans="1:40" ht="25.5" x14ac:dyDescent="0.25">
      <c r="A142" s="96">
        <v>1</v>
      </c>
      <c r="B142" s="97" t="s">
        <v>5</v>
      </c>
      <c r="C142" s="96">
        <v>8</v>
      </c>
      <c r="D142" s="96" t="s">
        <v>1093</v>
      </c>
      <c r="E142" s="97" t="s">
        <v>1094</v>
      </c>
      <c r="F142" s="96">
        <v>1</v>
      </c>
      <c r="G142" s="96" t="s">
        <v>1095</v>
      </c>
      <c r="H142" s="97" t="s">
        <v>1096</v>
      </c>
      <c r="I142" s="96">
        <v>1</v>
      </c>
      <c r="J142" s="96">
        <v>2</v>
      </c>
      <c r="K142" s="97" t="s">
        <v>1097</v>
      </c>
      <c r="L142" s="53">
        <v>2020051290035</v>
      </c>
      <c r="M142" s="96">
        <v>2</v>
      </c>
      <c r="N142" s="96">
        <v>1812</v>
      </c>
      <c r="O142" s="97" t="str">
        <f>+VLOOKUP(N142,'[1]Productos PD'!$B$2:$C$349,2,FALSE)</f>
        <v>Seguimiento trimestral a las acciones de implementación de la política pública de adulto mayor.</v>
      </c>
      <c r="P142" s="96" t="s">
        <v>952</v>
      </c>
      <c r="Q142" s="96">
        <v>16</v>
      </c>
      <c r="R142" s="96" t="s">
        <v>953</v>
      </c>
      <c r="S142" s="125">
        <v>4</v>
      </c>
      <c r="T142" s="97" t="s">
        <v>1071</v>
      </c>
      <c r="U142" s="97" t="s">
        <v>1114</v>
      </c>
      <c r="V142" s="96" t="s">
        <v>952</v>
      </c>
      <c r="W142" s="125">
        <v>600</v>
      </c>
      <c r="X142" s="96" t="s">
        <v>984</v>
      </c>
      <c r="Y142" s="144">
        <v>0.48888870694086695</v>
      </c>
      <c r="Z142" s="127">
        <v>0</v>
      </c>
      <c r="AA142" s="127">
        <v>0</v>
      </c>
      <c r="AB142" s="145">
        <v>168</v>
      </c>
      <c r="AC142" s="146">
        <v>168</v>
      </c>
      <c r="AD142" s="145">
        <v>216</v>
      </c>
      <c r="AE142" s="147">
        <v>216</v>
      </c>
      <c r="AF142" s="145">
        <v>216</v>
      </c>
      <c r="AG142" s="145"/>
      <c r="AH142" s="54">
        <f t="shared" si="4"/>
        <v>1</v>
      </c>
      <c r="AI142" s="54">
        <f t="shared" si="5"/>
        <v>1</v>
      </c>
      <c r="AJ142" s="135">
        <v>10</v>
      </c>
      <c r="AK142" s="148">
        <v>61409</v>
      </c>
      <c r="AL142" s="149" t="s">
        <v>965</v>
      </c>
      <c r="AM142" s="136">
        <v>0</v>
      </c>
      <c r="AN142" s="154" t="s">
        <v>1115</v>
      </c>
    </row>
    <row r="143" spans="1:40" ht="25.5" x14ac:dyDescent="0.25">
      <c r="A143" s="96">
        <v>1</v>
      </c>
      <c r="B143" s="97" t="s">
        <v>5</v>
      </c>
      <c r="C143" s="96">
        <v>8</v>
      </c>
      <c r="D143" s="96" t="s">
        <v>1093</v>
      </c>
      <c r="E143" s="97" t="s">
        <v>1094</v>
      </c>
      <c r="F143" s="96">
        <v>1</v>
      </c>
      <c r="G143" s="96" t="s">
        <v>1095</v>
      </c>
      <c r="H143" s="97" t="s">
        <v>1096</v>
      </c>
      <c r="I143" s="96">
        <v>1</v>
      </c>
      <c r="J143" s="96">
        <v>2</v>
      </c>
      <c r="K143" s="97" t="s">
        <v>1097</v>
      </c>
      <c r="L143" s="53">
        <v>2020051290035</v>
      </c>
      <c r="M143" s="96">
        <v>2</v>
      </c>
      <c r="N143" s="96">
        <v>1812</v>
      </c>
      <c r="O143" s="97" t="str">
        <f>+VLOOKUP(N143,'[1]Productos PD'!$B$2:$C$349,2,FALSE)</f>
        <v>Seguimiento trimestral a las acciones de implementación de la política pública de adulto mayor.</v>
      </c>
      <c r="P143" s="96" t="s">
        <v>952</v>
      </c>
      <c r="Q143" s="96">
        <v>16</v>
      </c>
      <c r="R143" s="96" t="s">
        <v>953</v>
      </c>
      <c r="S143" s="125">
        <v>4</v>
      </c>
      <c r="T143" s="97" t="s">
        <v>1071</v>
      </c>
      <c r="U143" s="97" t="s">
        <v>1116</v>
      </c>
      <c r="V143" s="96" t="s">
        <v>952</v>
      </c>
      <c r="W143" s="125">
        <v>720</v>
      </c>
      <c r="X143" s="96" t="s">
        <v>984</v>
      </c>
      <c r="Y143" s="144">
        <v>0.14202647284004616</v>
      </c>
      <c r="Z143" s="127">
        <v>0</v>
      </c>
      <c r="AA143" s="127">
        <v>0</v>
      </c>
      <c r="AB143" s="145">
        <v>0</v>
      </c>
      <c r="AC143" s="146">
        <v>0</v>
      </c>
      <c r="AD143" s="145">
        <v>720</v>
      </c>
      <c r="AE143" s="147">
        <v>720</v>
      </c>
      <c r="AF143" s="145">
        <v>0</v>
      </c>
      <c r="AG143" s="145"/>
      <c r="AH143" s="54">
        <f t="shared" si="4"/>
        <v>1</v>
      </c>
      <c r="AI143" s="54">
        <f t="shared" si="5"/>
        <v>1</v>
      </c>
      <c r="AJ143" s="135">
        <v>33773448</v>
      </c>
      <c r="AK143" s="148">
        <v>31402</v>
      </c>
      <c r="AL143" s="149" t="s">
        <v>957</v>
      </c>
      <c r="AM143" s="136">
        <v>0</v>
      </c>
      <c r="AN143" s="154" t="s">
        <v>1112</v>
      </c>
    </row>
    <row r="144" spans="1:40" ht="38.25" x14ac:dyDescent="0.25">
      <c r="A144" s="96">
        <v>1</v>
      </c>
      <c r="B144" s="97" t="s">
        <v>5</v>
      </c>
      <c r="C144" s="96">
        <v>8</v>
      </c>
      <c r="D144" s="96" t="s">
        <v>1093</v>
      </c>
      <c r="E144" s="97" t="s">
        <v>1094</v>
      </c>
      <c r="F144" s="96">
        <v>1</v>
      </c>
      <c r="G144" s="96" t="s">
        <v>1095</v>
      </c>
      <c r="H144" s="97" t="s">
        <v>1096</v>
      </c>
      <c r="I144" s="96">
        <v>1</v>
      </c>
      <c r="J144" s="96">
        <v>2</v>
      </c>
      <c r="K144" s="97" t="s">
        <v>1097</v>
      </c>
      <c r="L144" s="53">
        <v>2020051290035</v>
      </c>
      <c r="M144" s="96">
        <v>3</v>
      </c>
      <c r="N144" s="96">
        <v>1813</v>
      </c>
      <c r="O144" s="97" t="str">
        <f>+VLOOKUP(N144,'[1]Productos PD'!$B$2:$C$349,2,FALSE)</f>
        <v>Acciones de promoción de la corresponsabilidad de la familia en el desarrollo de la atención integral a las personas mayores o con discapacidad.</v>
      </c>
      <c r="P144" s="96" t="s">
        <v>952</v>
      </c>
      <c r="Q144" s="96">
        <v>4</v>
      </c>
      <c r="R144" s="122" t="s">
        <v>953</v>
      </c>
      <c r="S144" s="125">
        <v>1</v>
      </c>
      <c r="T144" s="97" t="s">
        <v>1071</v>
      </c>
      <c r="U144" s="97" t="s">
        <v>1117</v>
      </c>
      <c r="V144" s="96" t="s">
        <v>952</v>
      </c>
      <c r="W144" s="125">
        <v>2</v>
      </c>
      <c r="X144" s="103" t="s">
        <v>956</v>
      </c>
      <c r="Y144" s="144">
        <v>0.49920738328879888</v>
      </c>
      <c r="Z144" s="125">
        <v>0</v>
      </c>
      <c r="AA144" s="125">
        <v>0</v>
      </c>
      <c r="AB144" s="145">
        <v>0</v>
      </c>
      <c r="AC144" s="146">
        <v>0</v>
      </c>
      <c r="AD144" s="145">
        <v>1</v>
      </c>
      <c r="AE144" s="147">
        <v>0</v>
      </c>
      <c r="AF144" s="145">
        <v>1</v>
      </c>
      <c r="AG144" s="145"/>
      <c r="AH144" s="54">
        <f t="shared" si="4"/>
        <v>0</v>
      </c>
      <c r="AI144" s="54">
        <f t="shared" si="5"/>
        <v>0</v>
      </c>
      <c r="AJ144" s="135">
        <v>8419973</v>
      </c>
      <c r="AK144" s="148">
        <v>51403</v>
      </c>
      <c r="AL144" s="149" t="s">
        <v>1090</v>
      </c>
      <c r="AM144" s="136">
        <v>0</v>
      </c>
      <c r="AN144" s="151" t="s">
        <v>1118</v>
      </c>
    </row>
    <row r="145" spans="1:40" ht="38.25" x14ac:dyDescent="0.25">
      <c r="A145" s="96">
        <v>1</v>
      </c>
      <c r="B145" s="97" t="s">
        <v>5</v>
      </c>
      <c r="C145" s="96">
        <v>8</v>
      </c>
      <c r="D145" s="96" t="s">
        <v>1093</v>
      </c>
      <c r="E145" s="97" t="s">
        <v>1094</v>
      </c>
      <c r="F145" s="96">
        <v>1</v>
      </c>
      <c r="G145" s="96" t="s">
        <v>1095</v>
      </c>
      <c r="H145" s="97" t="s">
        <v>1096</v>
      </c>
      <c r="I145" s="96">
        <v>1</v>
      </c>
      <c r="J145" s="96">
        <v>2</v>
      </c>
      <c r="K145" s="97" t="s">
        <v>1097</v>
      </c>
      <c r="L145" s="53">
        <v>2020051290035</v>
      </c>
      <c r="M145" s="96">
        <v>3</v>
      </c>
      <c r="N145" s="96">
        <v>1813</v>
      </c>
      <c r="O145" s="97" t="str">
        <f>+VLOOKUP(N145,'[1]Productos PD'!$B$2:$C$349,2,FALSE)</f>
        <v>Acciones de promoción de la corresponsabilidad de la familia en el desarrollo de la atención integral a las personas mayores o con discapacidad.</v>
      </c>
      <c r="P145" s="96" t="s">
        <v>952</v>
      </c>
      <c r="Q145" s="96">
        <v>4</v>
      </c>
      <c r="R145" s="122" t="s">
        <v>953</v>
      </c>
      <c r="S145" s="125">
        <v>1</v>
      </c>
      <c r="T145" s="97" t="s">
        <v>1071</v>
      </c>
      <c r="U145" s="97" t="s">
        <v>1117</v>
      </c>
      <c r="V145" s="96" t="s">
        <v>952</v>
      </c>
      <c r="W145" s="125">
        <v>2</v>
      </c>
      <c r="X145" s="103" t="s">
        <v>956</v>
      </c>
      <c r="Y145" s="144">
        <v>0.49920738328879888</v>
      </c>
      <c r="Z145" s="125">
        <v>0</v>
      </c>
      <c r="AA145" s="125">
        <v>0</v>
      </c>
      <c r="AB145" s="145">
        <v>0</v>
      </c>
      <c r="AC145" s="146">
        <v>0</v>
      </c>
      <c r="AD145" s="145">
        <v>1</v>
      </c>
      <c r="AE145" s="147">
        <v>0</v>
      </c>
      <c r="AF145" s="145">
        <v>1</v>
      </c>
      <c r="AG145" s="145"/>
      <c r="AH145" s="54">
        <f t="shared" si="4"/>
        <v>0</v>
      </c>
      <c r="AI145" s="54">
        <f t="shared" si="5"/>
        <v>0</v>
      </c>
      <c r="AJ145" s="135">
        <v>6583330</v>
      </c>
      <c r="AK145" s="148">
        <v>31402</v>
      </c>
      <c r="AL145" s="149" t="s">
        <v>957</v>
      </c>
      <c r="AM145" s="136">
        <v>0</v>
      </c>
      <c r="AN145" s="152" t="s">
        <v>1119</v>
      </c>
    </row>
    <row r="146" spans="1:40" ht="38.25" x14ac:dyDescent="0.25">
      <c r="A146" s="96">
        <v>1</v>
      </c>
      <c r="B146" s="97" t="s">
        <v>5</v>
      </c>
      <c r="C146" s="96">
        <v>8</v>
      </c>
      <c r="D146" s="96" t="s">
        <v>1093</v>
      </c>
      <c r="E146" s="97" t="s">
        <v>1094</v>
      </c>
      <c r="F146" s="96">
        <v>1</v>
      </c>
      <c r="G146" s="96" t="s">
        <v>1095</v>
      </c>
      <c r="H146" s="97" t="s">
        <v>1096</v>
      </c>
      <c r="I146" s="96">
        <v>1</v>
      </c>
      <c r="J146" s="96">
        <v>2</v>
      </c>
      <c r="K146" s="97" t="s">
        <v>1097</v>
      </c>
      <c r="L146" s="53">
        <v>2020051290035</v>
      </c>
      <c r="M146" s="96">
        <v>3</v>
      </c>
      <c r="N146" s="96">
        <v>1813</v>
      </c>
      <c r="O146" s="97" t="str">
        <f>+VLOOKUP(N146,'[1]Productos PD'!$B$2:$C$349,2,FALSE)</f>
        <v>Acciones de promoción de la corresponsabilidad de la familia en el desarrollo de la atención integral a las personas mayores o con discapacidad.</v>
      </c>
      <c r="P146" s="96" t="s">
        <v>952</v>
      </c>
      <c r="Q146" s="96">
        <v>4</v>
      </c>
      <c r="R146" s="122" t="s">
        <v>953</v>
      </c>
      <c r="S146" s="125">
        <v>1</v>
      </c>
      <c r="T146" s="97" t="s">
        <v>1071</v>
      </c>
      <c r="U146" s="97" t="s">
        <v>1120</v>
      </c>
      <c r="V146" s="96" t="s">
        <v>983</v>
      </c>
      <c r="W146" s="122">
        <v>1</v>
      </c>
      <c r="X146" s="96" t="s">
        <v>984</v>
      </c>
      <c r="Y146" s="144">
        <v>0.34407297949784071</v>
      </c>
      <c r="Z146" s="150">
        <v>1</v>
      </c>
      <c r="AA146" s="150">
        <v>1</v>
      </c>
      <c r="AB146" s="150">
        <v>1</v>
      </c>
      <c r="AC146" s="150">
        <v>1</v>
      </c>
      <c r="AD146" s="150">
        <v>1</v>
      </c>
      <c r="AE146" s="150">
        <v>1</v>
      </c>
      <c r="AF146" s="150">
        <v>1</v>
      </c>
      <c r="AG146" s="145"/>
      <c r="AH146" s="54">
        <f t="shared" si="4"/>
        <v>1</v>
      </c>
      <c r="AI146" s="54">
        <f t="shared" si="5"/>
        <v>1</v>
      </c>
      <c r="AJ146" s="135">
        <v>47643</v>
      </c>
      <c r="AK146" s="148">
        <v>31416</v>
      </c>
      <c r="AL146" s="149" t="s">
        <v>957</v>
      </c>
      <c r="AM146" s="136">
        <v>47643</v>
      </c>
      <c r="AN146" s="152"/>
    </row>
    <row r="147" spans="1:40" ht="38.25" x14ac:dyDescent="0.25">
      <c r="A147" s="96">
        <v>1</v>
      </c>
      <c r="B147" s="97" t="s">
        <v>5</v>
      </c>
      <c r="C147" s="96">
        <v>8</v>
      </c>
      <c r="D147" s="96" t="s">
        <v>1093</v>
      </c>
      <c r="E147" s="97" t="s">
        <v>1094</v>
      </c>
      <c r="F147" s="96">
        <v>1</v>
      </c>
      <c r="G147" s="96" t="s">
        <v>1095</v>
      </c>
      <c r="H147" s="97" t="s">
        <v>1096</v>
      </c>
      <c r="I147" s="96">
        <v>1</v>
      </c>
      <c r="J147" s="96">
        <v>2</v>
      </c>
      <c r="K147" s="97" t="s">
        <v>1097</v>
      </c>
      <c r="L147" s="53">
        <v>2020051290035</v>
      </c>
      <c r="M147" s="96">
        <v>3</v>
      </c>
      <c r="N147" s="96">
        <v>1813</v>
      </c>
      <c r="O147" s="97" t="str">
        <f>+VLOOKUP(N147,'[1]Productos PD'!$B$2:$C$349,2,FALSE)</f>
        <v>Acciones de promoción de la corresponsabilidad de la familia en el desarrollo de la atención integral a las personas mayores o con discapacidad.</v>
      </c>
      <c r="P147" s="96" t="s">
        <v>952</v>
      </c>
      <c r="Q147" s="96">
        <v>4</v>
      </c>
      <c r="R147" s="122" t="s">
        <v>953</v>
      </c>
      <c r="S147" s="125">
        <v>1</v>
      </c>
      <c r="T147" s="97" t="s">
        <v>1071</v>
      </c>
      <c r="U147" s="97" t="s">
        <v>1120</v>
      </c>
      <c r="V147" s="96" t="s">
        <v>983</v>
      </c>
      <c r="W147" s="122">
        <v>1</v>
      </c>
      <c r="X147" s="96" t="s">
        <v>984</v>
      </c>
      <c r="Y147" s="144">
        <v>0.34407297949784071</v>
      </c>
      <c r="Z147" s="150">
        <v>1</v>
      </c>
      <c r="AA147" s="150">
        <v>1</v>
      </c>
      <c r="AB147" s="150">
        <v>1</v>
      </c>
      <c r="AC147" s="150">
        <v>1</v>
      </c>
      <c r="AD147" s="150">
        <v>1</v>
      </c>
      <c r="AE147" s="150">
        <v>1</v>
      </c>
      <c r="AF147" s="150">
        <v>1</v>
      </c>
      <c r="AG147" s="145"/>
      <c r="AH147" s="54">
        <f t="shared" si="4"/>
        <v>1</v>
      </c>
      <c r="AI147" s="54">
        <f t="shared" si="5"/>
        <v>1</v>
      </c>
      <c r="AJ147" s="135">
        <v>6583330</v>
      </c>
      <c r="AK147" s="148">
        <v>31402</v>
      </c>
      <c r="AL147" s="149" t="s">
        <v>957</v>
      </c>
      <c r="AM147" s="136">
        <v>0</v>
      </c>
      <c r="AN147" s="154" t="s">
        <v>1115</v>
      </c>
    </row>
    <row r="148" spans="1:40" ht="38.25" x14ac:dyDescent="0.25">
      <c r="A148" s="96">
        <v>1</v>
      </c>
      <c r="B148" s="97" t="s">
        <v>5</v>
      </c>
      <c r="C148" s="96">
        <v>8</v>
      </c>
      <c r="D148" s="96" t="s">
        <v>1093</v>
      </c>
      <c r="E148" s="97" t="s">
        <v>1094</v>
      </c>
      <c r="F148" s="96">
        <v>1</v>
      </c>
      <c r="G148" s="96" t="s">
        <v>1095</v>
      </c>
      <c r="H148" s="97" t="s">
        <v>1096</v>
      </c>
      <c r="I148" s="96">
        <v>1</v>
      </c>
      <c r="J148" s="96">
        <v>2</v>
      </c>
      <c r="K148" s="97" t="s">
        <v>1097</v>
      </c>
      <c r="L148" s="53">
        <v>2020051290035</v>
      </c>
      <c r="M148" s="96">
        <v>3</v>
      </c>
      <c r="N148" s="96">
        <v>1813</v>
      </c>
      <c r="O148" s="97" t="str">
        <f>+VLOOKUP(N148,'[1]Productos PD'!$B$2:$C$349,2,FALSE)</f>
        <v>Acciones de promoción de la corresponsabilidad de la familia en el desarrollo de la atención integral a las personas mayores o con discapacidad.</v>
      </c>
      <c r="P148" s="96" t="s">
        <v>952</v>
      </c>
      <c r="Q148" s="96">
        <v>4</v>
      </c>
      <c r="R148" s="122" t="s">
        <v>953</v>
      </c>
      <c r="S148" s="125">
        <v>1</v>
      </c>
      <c r="T148" s="97" t="s">
        <v>1071</v>
      </c>
      <c r="U148" s="97" t="s">
        <v>1120</v>
      </c>
      <c r="V148" s="96" t="s">
        <v>983</v>
      </c>
      <c r="W148" s="122">
        <v>1</v>
      </c>
      <c r="X148" s="96" t="s">
        <v>984</v>
      </c>
      <c r="Y148" s="144">
        <v>0.34407297949784071</v>
      </c>
      <c r="Z148" s="150">
        <v>1</v>
      </c>
      <c r="AA148" s="150">
        <v>1</v>
      </c>
      <c r="AB148" s="150">
        <v>1</v>
      </c>
      <c r="AC148" s="150">
        <v>1</v>
      </c>
      <c r="AD148" s="150">
        <v>1</v>
      </c>
      <c r="AE148" s="150">
        <v>1</v>
      </c>
      <c r="AF148" s="150">
        <v>1</v>
      </c>
      <c r="AG148" s="145"/>
      <c r="AH148" s="54">
        <f t="shared" si="4"/>
        <v>1</v>
      </c>
      <c r="AI148" s="54">
        <f t="shared" si="5"/>
        <v>1</v>
      </c>
      <c r="AJ148" s="135">
        <v>3709882</v>
      </c>
      <c r="AK148" s="148">
        <v>51403</v>
      </c>
      <c r="AL148" s="149" t="s">
        <v>1090</v>
      </c>
      <c r="AM148" s="136">
        <v>4000000</v>
      </c>
      <c r="AN148" s="151"/>
    </row>
    <row r="149" spans="1:40" ht="38.25" x14ac:dyDescent="0.25">
      <c r="A149" s="96">
        <v>1</v>
      </c>
      <c r="B149" s="97" t="s">
        <v>5</v>
      </c>
      <c r="C149" s="96">
        <v>8</v>
      </c>
      <c r="D149" s="96" t="s">
        <v>1093</v>
      </c>
      <c r="E149" s="97" t="s">
        <v>1094</v>
      </c>
      <c r="F149" s="96">
        <v>1</v>
      </c>
      <c r="G149" s="96" t="s">
        <v>1095</v>
      </c>
      <c r="H149" s="97" t="s">
        <v>1096</v>
      </c>
      <c r="I149" s="96">
        <v>1</v>
      </c>
      <c r="J149" s="96">
        <v>2</v>
      </c>
      <c r="K149" s="97" t="s">
        <v>1097</v>
      </c>
      <c r="L149" s="53">
        <v>2020051290035</v>
      </c>
      <c r="M149" s="96">
        <v>3</v>
      </c>
      <c r="N149" s="96">
        <v>1813</v>
      </c>
      <c r="O149" s="97" t="str">
        <f>+VLOOKUP(N149,'[1]Productos PD'!$B$2:$C$349,2,FALSE)</f>
        <v>Acciones de promoción de la corresponsabilidad de la familia en el desarrollo de la atención integral a las personas mayores o con discapacidad.</v>
      </c>
      <c r="P149" s="96" t="s">
        <v>952</v>
      </c>
      <c r="Q149" s="96">
        <v>4</v>
      </c>
      <c r="R149" s="122" t="s">
        <v>953</v>
      </c>
      <c r="S149" s="125">
        <v>1</v>
      </c>
      <c r="T149" s="97" t="s">
        <v>1071</v>
      </c>
      <c r="U149" s="97" t="s">
        <v>1121</v>
      </c>
      <c r="V149" s="96" t="s">
        <v>983</v>
      </c>
      <c r="W149" s="122">
        <v>1</v>
      </c>
      <c r="X149" s="96" t="s">
        <v>984</v>
      </c>
      <c r="Y149" s="144">
        <v>0.15671963721336041</v>
      </c>
      <c r="Z149" s="150">
        <v>1</v>
      </c>
      <c r="AA149" s="150">
        <v>1</v>
      </c>
      <c r="AB149" s="150">
        <v>1</v>
      </c>
      <c r="AC149" s="150">
        <v>1</v>
      </c>
      <c r="AD149" s="150">
        <v>1</v>
      </c>
      <c r="AE149" s="150">
        <v>1</v>
      </c>
      <c r="AF149" s="150">
        <v>1</v>
      </c>
      <c r="AG149" s="145"/>
      <c r="AH149" s="54">
        <f t="shared" si="4"/>
        <v>1</v>
      </c>
      <c r="AI149" s="54">
        <f t="shared" si="5"/>
        <v>1</v>
      </c>
      <c r="AJ149" s="135">
        <v>4710091</v>
      </c>
      <c r="AK149" s="148">
        <v>51403</v>
      </c>
      <c r="AL149" s="149" t="s">
        <v>1090</v>
      </c>
      <c r="AM149" s="136">
        <v>26376511</v>
      </c>
      <c r="AN149" s="151"/>
    </row>
    <row r="150" spans="1:40" ht="38.25" x14ac:dyDescent="0.25">
      <c r="A150" s="96">
        <v>1</v>
      </c>
      <c r="B150" s="97" t="s">
        <v>5</v>
      </c>
      <c r="C150" s="96">
        <v>8</v>
      </c>
      <c r="D150" s="96" t="s">
        <v>1093</v>
      </c>
      <c r="E150" s="97" t="s">
        <v>1094</v>
      </c>
      <c r="F150" s="96">
        <v>1</v>
      </c>
      <c r="G150" s="96" t="s">
        <v>1095</v>
      </c>
      <c r="H150" s="97" t="s">
        <v>1096</v>
      </c>
      <c r="I150" s="96">
        <v>1</v>
      </c>
      <c r="J150" s="96">
        <v>2</v>
      </c>
      <c r="K150" s="97" t="s">
        <v>1122</v>
      </c>
      <c r="L150" s="53">
        <v>2020051290036</v>
      </c>
      <c r="M150" s="96">
        <v>4</v>
      </c>
      <c r="N150" s="96">
        <v>1814</v>
      </c>
      <c r="O150" s="97" t="str">
        <f>+VLOOKUP(N150,'[1]Productos PD'!$B$2:$C$349,2,FALSE)</f>
        <v>Generar e implementar una ruta de atención intersectorial para el   adulto mayor, con discapacidad, sus familias y cuidadores, con el fin de incluirlos dentro de la oferta programática sectorial.</v>
      </c>
      <c r="P150" s="96" t="s">
        <v>952</v>
      </c>
      <c r="Q150" s="96">
        <v>4</v>
      </c>
      <c r="R150" s="96" t="s">
        <v>953</v>
      </c>
      <c r="S150" s="125">
        <v>1</v>
      </c>
      <c r="T150" s="97" t="s">
        <v>1071</v>
      </c>
      <c r="U150" s="97" t="s">
        <v>1123</v>
      </c>
      <c r="V150" s="96" t="s">
        <v>952</v>
      </c>
      <c r="W150" s="125">
        <v>1</v>
      </c>
      <c r="X150" s="96" t="s">
        <v>984</v>
      </c>
      <c r="Y150" s="144">
        <v>0.84525910116344039</v>
      </c>
      <c r="Z150" s="127">
        <v>0</v>
      </c>
      <c r="AA150" s="127">
        <v>0</v>
      </c>
      <c r="AB150" s="145">
        <v>1</v>
      </c>
      <c r="AC150" s="146">
        <v>1</v>
      </c>
      <c r="AD150" s="145">
        <v>0</v>
      </c>
      <c r="AE150" s="147">
        <v>0</v>
      </c>
      <c r="AF150" s="145">
        <v>0</v>
      </c>
      <c r="AG150" s="145"/>
      <c r="AH150" s="54">
        <f t="shared" si="4"/>
        <v>0</v>
      </c>
      <c r="AI150" s="54">
        <f t="shared" si="5"/>
        <v>0</v>
      </c>
      <c r="AJ150" s="135">
        <v>16839947</v>
      </c>
      <c r="AK150" s="148">
        <v>51403</v>
      </c>
      <c r="AL150" s="149" t="s">
        <v>1090</v>
      </c>
      <c r="AM150" s="136">
        <v>2084791</v>
      </c>
      <c r="AN150" s="151"/>
    </row>
    <row r="151" spans="1:40" ht="38.25" x14ac:dyDescent="0.25">
      <c r="A151" s="96">
        <v>1</v>
      </c>
      <c r="B151" s="97" t="s">
        <v>5</v>
      </c>
      <c r="C151" s="96">
        <v>8</v>
      </c>
      <c r="D151" s="96" t="s">
        <v>1093</v>
      </c>
      <c r="E151" s="97" t="s">
        <v>1094</v>
      </c>
      <c r="F151" s="96">
        <v>1</v>
      </c>
      <c r="G151" s="96" t="s">
        <v>1095</v>
      </c>
      <c r="H151" s="97" t="s">
        <v>1096</v>
      </c>
      <c r="I151" s="96">
        <v>1</v>
      </c>
      <c r="J151" s="96">
        <v>2</v>
      </c>
      <c r="K151" s="97" t="s">
        <v>1122</v>
      </c>
      <c r="L151" s="53">
        <v>2020051290036</v>
      </c>
      <c r="M151" s="96">
        <v>4</v>
      </c>
      <c r="N151" s="96">
        <v>1814</v>
      </c>
      <c r="O151" s="97" t="str">
        <f>+VLOOKUP(N151,'[1]Productos PD'!$B$2:$C$349,2,FALSE)</f>
        <v>Generar e implementar una ruta de atención intersectorial para el   adulto mayor, con discapacidad, sus familias y cuidadores, con el fin de incluirlos dentro de la oferta programática sectorial.</v>
      </c>
      <c r="P151" s="96" t="s">
        <v>952</v>
      </c>
      <c r="Q151" s="96">
        <v>4</v>
      </c>
      <c r="R151" s="96" t="s">
        <v>953</v>
      </c>
      <c r="S151" s="125">
        <v>1</v>
      </c>
      <c r="T151" s="97" t="s">
        <v>1071</v>
      </c>
      <c r="U151" s="97" t="s">
        <v>1123</v>
      </c>
      <c r="V151" s="96" t="s">
        <v>952</v>
      </c>
      <c r="W151" s="125">
        <v>1</v>
      </c>
      <c r="X151" s="96" t="s">
        <v>984</v>
      </c>
      <c r="Y151" s="144">
        <v>0.84525910116344039</v>
      </c>
      <c r="Z151" s="127">
        <v>0</v>
      </c>
      <c r="AA151" s="127">
        <v>0</v>
      </c>
      <c r="AB151" s="145">
        <v>1</v>
      </c>
      <c r="AC151" s="146">
        <v>1</v>
      </c>
      <c r="AD151" s="145">
        <v>0</v>
      </c>
      <c r="AE151" s="147">
        <v>0</v>
      </c>
      <c r="AF151" s="145">
        <v>0</v>
      </c>
      <c r="AG151" s="145"/>
      <c r="AH151" s="54">
        <f t="shared" si="4"/>
        <v>0</v>
      </c>
      <c r="AI151" s="54">
        <f t="shared" si="5"/>
        <v>0</v>
      </c>
      <c r="AJ151" s="135">
        <v>9894131</v>
      </c>
      <c r="AK151" s="148">
        <v>31402</v>
      </c>
      <c r="AL151" s="149" t="s">
        <v>957</v>
      </c>
      <c r="AM151" s="136">
        <v>0</v>
      </c>
      <c r="AN151" s="154" t="s">
        <v>1124</v>
      </c>
    </row>
    <row r="152" spans="1:40" ht="38.25" x14ac:dyDescent="0.25">
      <c r="A152" s="96">
        <v>1</v>
      </c>
      <c r="B152" s="97" t="s">
        <v>5</v>
      </c>
      <c r="C152" s="96">
        <v>8</v>
      </c>
      <c r="D152" s="96" t="s">
        <v>1093</v>
      </c>
      <c r="E152" s="97" t="s">
        <v>1094</v>
      </c>
      <c r="F152" s="96">
        <v>1</v>
      </c>
      <c r="G152" s="96" t="s">
        <v>1095</v>
      </c>
      <c r="H152" s="97" t="s">
        <v>1096</v>
      </c>
      <c r="I152" s="96">
        <v>1</v>
      </c>
      <c r="J152" s="96">
        <v>2</v>
      </c>
      <c r="K152" s="97" t="s">
        <v>1122</v>
      </c>
      <c r="L152" s="53">
        <v>2020051290036</v>
      </c>
      <c r="M152" s="96">
        <v>4</v>
      </c>
      <c r="N152" s="96">
        <v>1814</v>
      </c>
      <c r="O152" s="97" t="str">
        <f>+VLOOKUP(N152,'[1]Productos PD'!$B$2:$C$349,2,FALSE)</f>
        <v>Generar e implementar una ruta de atención intersectorial para el   adulto mayor, con discapacidad, sus familias y cuidadores, con el fin de incluirlos dentro de la oferta programática sectorial.</v>
      </c>
      <c r="P152" s="96" t="s">
        <v>952</v>
      </c>
      <c r="Q152" s="96">
        <v>4</v>
      </c>
      <c r="R152" s="96" t="s">
        <v>953</v>
      </c>
      <c r="S152" s="125">
        <v>1</v>
      </c>
      <c r="T152" s="97" t="s">
        <v>1071</v>
      </c>
      <c r="U152" s="97" t="s">
        <v>1125</v>
      </c>
      <c r="V152" s="96" t="s">
        <v>952</v>
      </c>
      <c r="W152" s="125">
        <v>2</v>
      </c>
      <c r="X152" s="103" t="s">
        <v>956</v>
      </c>
      <c r="Y152" s="144">
        <v>0.15474089883655961</v>
      </c>
      <c r="Z152" s="125">
        <v>0</v>
      </c>
      <c r="AA152" s="125">
        <v>0</v>
      </c>
      <c r="AB152" s="145">
        <v>0</v>
      </c>
      <c r="AC152" s="146">
        <v>0</v>
      </c>
      <c r="AD152" s="145">
        <v>1</v>
      </c>
      <c r="AE152" s="147">
        <v>0</v>
      </c>
      <c r="AF152" s="145">
        <v>1</v>
      </c>
      <c r="AG152" s="145"/>
      <c r="AH152" s="54">
        <f t="shared" si="4"/>
        <v>0</v>
      </c>
      <c r="AI152" s="54">
        <f t="shared" si="5"/>
        <v>0</v>
      </c>
      <c r="AJ152" s="135">
        <v>4894186</v>
      </c>
      <c r="AK152" s="148">
        <v>31402</v>
      </c>
      <c r="AL152" s="149" t="s">
        <v>957</v>
      </c>
      <c r="AM152" s="136">
        <v>0</v>
      </c>
      <c r="AN152" s="151" t="s">
        <v>1126</v>
      </c>
    </row>
    <row r="153" spans="1:40" ht="25.5" x14ac:dyDescent="0.25">
      <c r="A153" s="96">
        <v>1</v>
      </c>
      <c r="B153" s="97" t="s">
        <v>5</v>
      </c>
      <c r="C153" s="96">
        <v>8</v>
      </c>
      <c r="D153" s="96" t="s">
        <v>1093</v>
      </c>
      <c r="E153" s="97" t="s">
        <v>1094</v>
      </c>
      <c r="F153" s="96">
        <v>1</v>
      </c>
      <c r="G153" s="96" t="s">
        <v>1095</v>
      </c>
      <c r="H153" s="97" t="s">
        <v>1096</v>
      </c>
      <c r="I153" s="96">
        <v>1</v>
      </c>
      <c r="J153" s="96">
        <v>2</v>
      </c>
      <c r="K153" s="97" t="s">
        <v>1122</v>
      </c>
      <c r="L153" s="53">
        <v>2020051290036</v>
      </c>
      <c r="M153" s="96">
        <v>5</v>
      </c>
      <c r="N153" s="96">
        <v>1815</v>
      </c>
      <c r="O153" s="97" t="str">
        <f>+VLOOKUP(N153,'[1]Productos PD'!$B$2:$C$349,2,FALSE)</f>
        <v>Acciones de atención integral de personas en situación de discapacidad inscritos en los diferentes programas de la Administración Municipal.</v>
      </c>
      <c r="P153" s="96" t="s">
        <v>952</v>
      </c>
      <c r="Q153" s="96">
        <v>4</v>
      </c>
      <c r="R153" s="96" t="s">
        <v>953</v>
      </c>
      <c r="S153" s="125">
        <v>1</v>
      </c>
      <c r="T153" s="97" t="s">
        <v>1071</v>
      </c>
      <c r="U153" s="97" t="s">
        <v>1127</v>
      </c>
      <c r="V153" s="96" t="s">
        <v>983</v>
      </c>
      <c r="W153" s="122">
        <v>1</v>
      </c>
      <c r="X153" s="96" t="s">
        <v>984</v>
      </c>
      <c r="Y153" s="144">
        <v>5.9410744652752562E-2</v>
      </c>
      <c r="Z153" s="150">
        <v>1</v>
      </c>
      <c r="AA153" s="150">
        <v>1</v>
      </c>
      <c r="AB153" s="150">
        <v>1</v>
      </c>
      <c r="AC153" s="150">
        <v>1</v>
      </c>
      <c r="AD153" s="150">
        <v>1</v>
      </c>
      <c r="AE153" s="150">
        <v>1</v>
      </c>
      <c r="AF153" s="150">
        <v>1</v>
      </c>
      <c r="AG153" s="145"/>
      <c r="AH153" s="54">
        <f t="shared" si="4"/>
        <v>1</v>
      </c>
      <c r="AI153" s="54">
        <f t="shared" si="5"/>
        <v>1</v>
      </c>
      <c r="AJ153" s="135">
        <v>25000000</v>
      </c>
      <c r="AK153" s="148">
        <v>51404</v>
      </c>
      <c r="AL153" s="149" t="s">
        <v>1090</v>
      </c>
      <c r="AM153" s="136">
        <v>15909089</v>
      </c>
      <c r="AN153" s="151"/>
    </row>
    <row r="154" spans="1:40" ht="25.5" x14ac:dyDescent="0.25">
      <c r="A154" s="96">
        <v>1</v>
      </c>
      <c r="B154" s="97" t="s">
        <v>5</v>
      </c>
      <c r="C154" s="96">
        <v>8</v>
      </c>
      <c r="D154" s="96" t="s">
        <v>1093</v>
      </c>
      <c r="E154" s="97" t="s">
        <v>1094</v>
      </c>
      <c r="F154" s="96">
        <v>1</v>
      </c>
      <c r="G154" s="96" t="s">
        <v>1095</v>
      </c>
      <c r="H154" s="97" t="s">
        <v>1096</v>
      </c>
      <c r="I154" s="96">
        <v>1</v>
      </c>
      <c r="J154" s="96">
        <v>2</v>
      </c>
      <c r="K154" s="97" t="s">
        <v>1122</v>
      </c>
      <c r="L154" s="53">
        <v>2020051290036</v>
      </c>
      <c r="M154" s="96">
        <v>5</v>
      </c>
      <c r="N154" s="96">
        <v>1815</v>
      </c>
      <c r="O154" s="97" t="str">
        <f>+VLOOKUP(N154,'[1]Productos PD'!$B$2:$C$349,2,FALSE)</f>
        <v>Acciones de atención integral de personas en situación de discapacidad inscritos en los diferentes programas de la Administración Municipal.</v>
      </c>
      <c r="P154" s="96" t="s">
        <v>952</v>
      </c>
      <c r="Q154" s="96">
        <v>4</v>
      </c>
      <c r="R154" s="96" t="s">
        <v>953</v>
      </c>
      <c r="S154" s="125">
        <v>1</v>
      </c>
      <c r="T154" s="97" t="s">
        <v>1071</v>
      </c>
      <c r="U154" s="97" t="s">
        <v>1128</v>
      </c>
      <c r="V154" s="96" t="s">
        <v>952</v>
      </c>
      <c r="W154" s="125">
        <v>120</v>
      </c>
      <c r="X154" s="96" t="s">
        <v>984</v>
      </c>
      <c r="Y154" s="144">
        <v>0.13546930201196342</v>
      </c>
      <c r="Z154" s="125">
        <v>120</v>
      </c>
      <c r="AA154" s="125">
        <v>120</v>
      </c>
      <c r="AB154" s="145">
        <v>120</v>
      </c>
      <c r="AC154" s="146">
        <v>120</v>
      </c>
      <c r="AD154" s="145">
        <v>120</v>
      </c>
      <c r="AE154" s="147">
        <v>150</v>
      </c>
      <c r="AF154" s="145">
        <v>120</v>
      </c>
      <c r="AG154" s="145"/>
      <c r="AH154" s="54">
        <f t="shared" si="4"/>
        <v>1.25</v>
      </c>
      <c r="AI154" s="54">
        <f t="shared" si="5"/>
        <v>1</v>
      </c>
      <c r="AJ154" s="135">
        <v>57005388</v>
      </c>
      <c r="AK154" s="148">
        <v>51404</v>
      </c>
      <c r="AL154" s="149" t="s">
        <v>1090</v>
      </c>
      <c r="AM154" s="136">
        <v>23409725</v>
      </c>
      <c r="AN154" s="151"/>
    </row>
    <row r="155" spans="1:40" ht="38.25" x14ac:dyDescent="0.25">
      <c r="A155" s="96">
        <v>1</v>
      </c>
      <c r="B155" s="97" t="s">
        <v>5</v>
      </c>
      <c r="C155" s="96">
        <v>8</v>
      </c>
      <c r="D155" s="96" t="s">
        <v>1093</v>
      </c>
      <c r="E155" s="97" t="s">
        <v>1094</v>
      </c>
      <c r="F155" s="96">
        <v>1</v>
      </c>
      <c r="G155" s="96" t="s">
        <v>1095</v>
      </c>
      <c r="H155" s="97" t="s">
        <v>1096</v>
      </c>
      <c r="I155" s="96">
        <v>1</v>
      </c>
      <c r="J155" s="96">
        <v>2</v>
      </c>
      <c r="K155" s="97" t="s">
        <v>1122</v>
      </c>
      <c r="L155" s="53">
        <v>2020051290036</v>
      </c>
      <c r="M155" s="96">
        <v>5</v>
      </c>
      <c r="N155" s="96">
        <v>1815</v>
      </c>
      <c r="O155" s="97" t="str">
        <f>+VLOOKUP(N155,'[1]Productos PD'!$B$2:$C$349,2,FALSE)</f>
        <v>Acciones de atención integral de personas en situación de discapacidad inscritos en los diferentes programas de la Administración Municipal.</v>
      </c>
      <c r="P155" s="96" t="s">
        <v>952</v>
      </c>
      <c r="Q155" s="96">
        <v>4</v>
      </c>
      <c r="R155" s="96" t="s">
        <v>953</v>
      </c>
      <c r="S155" s="125">
        <v>1</v>
      </c>
      <c r="T155" s="97" t="s">
        <v>1071</v>
      </c>
      <c r="U155" s="97" t="s">
        <v>1129</v>
      </c>
      <c r="V155" s="96" t="s">
        <v>952</v>
      </c>
      <c r="W155" s="125">
        <v>120</v>
      </c>
      <c r="X155" s="103" t="s">
        <v>956</v>
      </c>
      <c r="Y155" s="144">
        <v>7.1292893583303069E-2</v>
      </c>
      <c r="Z155" s="125">
        <v>0</v>
      </c>
      <c r="AA155" s="125">
        <v>0</v>
      </c>
      <c r="AB155" s="145">
        <v>0</v>
      </c>
      <c r="AC155" s="146">
        <v>0</v>
      </c>
      <c r="AD155" s="145">
        <v>120</v>
      </c>
      <c r="AE155" s="147">
        <v>1333</v>
      </c>
      <c r="AF155" s="145">
        <v>0</v>
      </c>
      <c r="AG155" s="145"/>
      <c r="AH155" s="54">
        <f t="shared" si="4"/>
        <v>11.108333333333333</v>
      </c>
      <c r="AI155" s="54">
        <f t="shared" si="5"/>
        <v>1</v>
      </c>
      <c r="AJ155" s="135">
        <v>30000000</v>
      </c>
      <c r="AK155" s="148">
        <v>31404</v>
      </c>
      <c r="AL155" s="149" t="s">
        <v>957</v>
      </c>
      <c r="AM155" s="136">
        <v>0</v>
      </c>
      <c r="AN155" s="153" t="s">
        <v>1130</v>
      </c>
    </row>
    <row r="156" spans="1:40" ht="25.5" x14ac:dyDescent="0.25">
      <c r="A156" s="96">
        <v>1</v>
      </c>
      <c r="B156" s="97" t="s">
        <v>5</v>
      </c>
      <c r="C156" s="96">
        <v>8</v>
      </c>
      <c r="D156" s="96" t="s">
        <v>1093</v>
      </c>
      <c r="E156" s="97" t="s">
        <v>1094</v>
      </c>
      <c r="F156" s="96">
        <v>1</v>
      </c>
      <c r="G156" s="96" t="s">
        <v>1095</v>
      </c>
      <c r="H156" s="97" t="s">
        <v>1096</v>
      </c>
      <c r="I156" s="96">
        <v>1</v>
      </c>
      <c r="J156" s="96">
        <v>2</v>
      </c>
      <c r="K156" s="97" t="s">
        <v>1122</v>
      </c>
      <c r="L156" s="53">
        <v>2020051290036</v>
      </c>
      <c r="M156" s="96">
        <v>5</v>
      </c>
      <c r="N156" s="96">
        <v>1815</v>
      </c>
      <c r="O156" s="97" t="str">
        <f>+VLOOKUP(N156,'[1]Productos PD'!$B$2:$C$349,2,FALSE)</f>
        <v>Acciones de atención integral de personas en situación de discapacidad inscritos en los diferentes programas de la Administración Municipal.</v>
      </c>
      <c r="P156" s="96" t="s">
        <v>952</v>
      </c>
      <c r="Q156" s="96">
        <v>4</v>
      </c>
      <c r="R156" s="96" t="s">
        <v>953</v>
      </c>
      <c r="S156" s="125">
        <v>1</v>
      </c>
      <c r="T156" s="97" t="s">
        <v>1071</v>
      </c>
      <c r="U156" s="97" t="s">
        <v>1131</v>
      </c>
      <c r="V156" s="96" t="s">
        <v>952</v>
      </c>
      <c r="W156" s="125">
        <v>30</v>
      </c>
      <c r="X156" s="103" t="s">
        <v>956</v>
      </c>
      <c r="Y156" s="144">
        <v>1.1882148930550512E-2</v>
      </c>
      <c r="Z156" s="125">
        <v>0</v>
      </c>
      <c r="AA156" s="125">
        <v>0</v>
      </c>
      <c r="AB156" s="145">
        <v>30</v>
      </c>
      <c r="AC156" s="146">
        <v>40</v>
      </c>
      <c r="AD156" s="145">
        <v>30</v>
      </c>
      <c r="AE156" s="147">
        <v>40</v>
      </c>
      <c r="AF156" s="145">
        <v>30</v>
      </c>
      <c r="AG156" s="145"/>
      <c r="AH156" s="54">
        <f t="shared" si="4"/>
        <v>0.88888888888888884</v>
      </c>
      <c r="AI156" s="54">
        <f t="shared" si="5"/>
        <v>0.88888888888888884</v>
      </c>
      <c r="AJ156" s="135">
        <v>5000000</v>
      </c>
      <c r="AK156" s="148">
        <v>31404</v>
      </c>
      <c r="AL156" s="149" t="s">
        <v>957</v>
      </c>
      <c r="AM156" s="136">
        <v>0</v>
      </c>
      <c r="AN156" s="154" t="s">
        <v>1112</v>
      </c>
    </row>
    <row r="157" spans="1:40" ht="25.5" x14ac:dyDescent="0.25">
      <c r="A157" s="96">
        <v>1</v>
      </c>
      <c r="B157" s="97" t="s">
        <v>5</v>
      </c>
      <c r="C157" s="96">
        <v>8</v>
      </c>
      <c r="D157" s="96" t="s">
        <v>1093</v>
      </c>
      <c r="E157" s="97" t="s">
        <v>1094</v>
      </c>
      <c r="F157" s="96">
        <v>1</v>
      </c>
      <c r="G157" s="96" t="s">
        <v>1095</v>
      </c>
      <c r="H157" s="97" t="s">
        <v>1096</v>
      </c>
      <c r="I157" s="96">
        <v>1</v>
      </c>
      <c r="J157" s="96">
        <v>2</v>
      </c>
      <c r="K157" s="97" t="s">
        <v>1122</v>
      </c>
      <c r="L157" s="53">
        <v>2020051290036</v>
      </c>
      <c r="M157" s="96">
        <v>5</v>
      </c>
      <c r="N157" s="96">
        <v>1815</v>
      </c>
      <c r="O157" s="97" t="str">
        <f>+VLOOKUP(N157,'[1]Productos PD'!$B$2:$C$349,2,FALSE)</f>
        <v>Acciones de atención integral de personas en situación de discapacidad inscritos en los diferentes programas de la Administración Municipal.</v>
      </c>
      <c r="P157" s="96" t="s">
        <v>952</v>
      </c>
      <c r="Q157" s="96">
        <v>4</v>
      </c>
      <c r="R157" s="96" t="s">
        <v>953</v>
      </c>
      <c r="S157" s="125">
        <v>1</v>
      </c>
      <c r="T157" s="97" t="s">
        <v>1071</v>
      </c>
      <c r="U157" s="97" t="s">
        <v>1132</v>
      </c>
      <c r="V157" s="96" t="s">
        <v>952</v>
      </c>
      <c r="W157" s="125">
        <v>4</v>
      </c>
      <c r="X157" s="103" t="s">
        <v>956</v>
      </c>
      <c r="Y157" s="144">
        <v>4.8488549781441653E-2</v>
      </c>
      <c r="Z157" s="125">
        <v>0.25</v>
      </c>
      <c r="AA157" s="125">
        <v>1</v>
      </c>
      <c r="AB157" s="145">
        <v>0.5</v>
      </c>
      <c r="AC157" s="146">
        <v>1</v>
      </c>
      <c r="AD157" s="145">
        <v>2</v>
      </c>
      <c r="AE157" s="147">
        <v>2</v>
      </c>
      <c r="AF157" s="145">
        <v>1</v>
      </c>
      <c r="AG157" s="145"/>
      <c r="AH157" s="54">
        <f t="shared" si="4"/>
        <v>1.0666666666666667</v>
      </c>
      <c r="AI157" s="54">
        <f t="shared" si="5"/>
        <v>1</v>
      </c>
      <c r="AJ157" s="135">
        <v>17436042</v>
      </c>
      <c r="AK157" s="148">
        <v>31404</v>
      </c>
      <c r="AL157" s="149" t="s">
        <v>957</v>
      </c>
      <c r="AM157" s="136">
        <v>17013421</v>
      </c>
      <c r="AN157" s="154"/>
    </row>
    <row r="158" spans="1:40" ht="25.5" x14ac:dyDescent="0.25">
      <c r="A158" s="96">
        <v>1</v>
      </c>
      <c r="B158" s="97" t="s">
        <v>5</v>
      </c>
      <c r="C158" s="96">
        <v>8</v>
      </c>
      <c r="D158" s="96" t="s">
        <v>1093</v>
      </c>
      <c r="E158" s="97" t="s">
        <v>1094</v>
      </c>
      <c r="F158" s="96">
        <v>1</v>
      </c>
      <c r="G158" s="96" t="s">
        <v>1095</v>
      </c>
      <c r="H158" s="97" t="s">
        <v>1096</v>
      </c>
      <c r="I158" s="96">
        <v>1</v>
      </c>
      <c r="J158" s="96">
        <v>2</v>
      </c>
      <c r="K158" s="97" t="s">
        <v>1122</v>
      </c>
      <c r="L158" s="53">
        <v>2020051290036</v>
      </c>
      <c r="M158" s="96">
        <v>5</v>
      </c>
      <c r="N158" s="96">
        <v>1815</v>
      </c>
      <c r="O158" s="97" t="str">
        <f>+VLOOKUP(N158,'[1]Productos PD'!$B$2:$C$349,2,FALSE)</f>
        <v>Acciones de atención integral de personas en situación de discapacidad inscritos en los diferentes programas de la Administración Municipal.</v>
      </c>
      <c r="P158" s="96" t="s">
        <v>952</v>
      </c>
      <c r="Q158" s="96">
        <v>4</v>
      </c>
      <c r="R158" s="96" t="s">
        <v>953</v>
      </c>
      <c r="S158" s="125">
        <v>1</v>
      </c>
      <c r="T158" s="97" t="s">
        <v>1071</v>
      </c>
      <c r="U158" s="97" t="s">
        <v>1132</v>
      </c>
      <c r="V158" s="96" t="s">
        <v>952</v>
      </c>
      <c r="W158" s="125">
        <v>4</v>
      </c>
      <c r="X158" s="103" t="s">
        <v>956</v>
      </c>
      <c r="Y158" s="144">
        <v>0.05</v>
      </c>
      <c r="Z158" s="125">
        <v>0.25</v>
      </c>
      <c r="AA158" s="125">
        <v>1</v>
      </c>
      <c r="AB158" s="145">
        <v>0.5</v>
      </c>
      <c r="AC158" s="146">
        <v>1</v>
      </c>
      <c r="AD158" s="145">
        <v>2</v>
      </c>
      <c r="AE158" s="147">
        <v>2</v>
      </c>
      <c r="AF158" s="145">
        <v>1</v>
      </c>
      <c r="AG158" s="145"/>
      <c r="AH158" s="54">
        <f t="shared" si="4"/>
        <v>1.0666666666666667</v>
      </c>
      <c r="AI158" s="54">
        <f t="shared" si="5"/>
        <v>1</v>
      </c>
      <c r="AJ158" s="135">
        <v>2967906</v>
      </c>
      <c r="AK158" s="148">
        <v>51404</v>
      </c>
      <c r="AL158" s="149" t="s">
        <v>1090</v>
      </c>
      <c r="AM158" s="136">
        <v>2000000</v>
      </c>
      <c r="AN158" s="154"/>
    </row>
    <row r="159" spans="1:40" ht="25.5" x14ac:dyDescent="0.25">
      <c r="A159" s="96">
        <v>1</v>
      </c>
      <c r="B159" s="97" t="s">
        <v>5</v>
      </c>
      <c r="C159" s="96">
        <v>8</v>
      </c>
      <c r="D159" s="96" t="s">
        <v>1093</v>
      </c>
      <c r="E159" s="97" t="s">
        <v>1094</v>
      </c>
      <c r="F159" s="96">
        <v>1</v>
      </c>
      <c r="G159" s="96" t="s">
        <v>1095</v>
      </c>
      <c r="H159" s="97" t="s">
        <v>1096</v>
      </c>
      <c r="I159" s="96">
        <v>1</v>
      </c>
      <c r="J159" s="96">
        <v>2</v>
      </c>
      <c r="K159" s="97" t="s">
        <v>1122</v>
      </c>
      <c r="L159" s="53">
        <v>2020051290036</v>
      </c>
      <c r="M159" s="96">
        <v>5</v>
      </c>
      <c r="N159" s="96">
        <v>1815</v>
      </c>
      <c r="O159" s="97" t="str">
        <f>+VLOOKUP(N159,'[1]Productos PD'!$B$2:$C$349,2,FALSE)</f>
        <v>Acciones de atención integral de personas en situación de discapacidad inscritos en los diferentes programas de la Administración Municipal.</v>
      </c>
      <c r="P159" s="96" t="s">
        <v>952</v>
      </c>
      <c r="Q159" s="96">
        <v>4</v>
      </c>
      <c r="R159" s="96" t="s">
        <v>953</v>
      </c>
      <c r="S159" s="125">
        <v>1</v>
      </c>
      <c r="T159" s="97" t="s">
        <v>1071</v>
      </c>
      <c r="U159" s="97" t="s">
        <v>1133</v>
      </c>
      <c r="V159" s="96" t="s">
        <v>952</v>
      </c>
      <c r="W159" s="125">
        <v>1</v>
      </c>
      <c r="X159" s="96" t="s">
        <v>984</v>
      </c>
      <c r="Y159" s="144">
        <v>0.57647926385353532</v>
      </c>
      <c r="Z159" s="125">
        <v>180</v>
      </c>
      <c r="AA159" s="125">
        <v>139</v>
      </c>
      <c r="AB159" s="145">
        <v>180</v>
      </c>
      <c r="AC159" s="146">
        <v>165</v>
      </c>
      <c r="AD159" s="145">
        <v>180</v>
      </c>
      <c r="AE159" s="147">
        <v>180</v>
      </c>
      <c r="AF159" s="145">
        <v>180</v>
      </c>
      <c r="AG159" s="145"/>
      <c r="AH159" s="54">
        <f t="shared" si="4"/>
        <v>1</v>
      </c>
      <c r="AI159" s="54">
        <f t="shared" si="5"/>
        <v>1</v>
      </c>
      <c r="AJ159" s="135">
        <v>206556308</v>
      </c>
      <c r="AK159" s="148">
        <v>31404</v>
      </c>
      <c r="AL159" s="149" t="s">
        <v>957</v>
      </c>
      <c r="AM159" s="136">
        <v>114374498</v>
      </c>
      <c r="AN159" s="151"/>
    </row>
    <row r="160" spans="1:40" ht="25.5" x14ac:dyDescent="0.25">
      <c r="A160" s="96">
        <v>1</v>
      </c>
      <c r="B160" s="97" t="s">
        <v>5</v>
      </c>
      <c r="C160" s="96">
        <v>8</v>
      </c>
      <c r="D160" s="96" t="s">
        <v>1093</v>
      </c>
      <c r="E160" s="97" t="s">
        <v>1094</v>
      </c>
      <c r="F160" s="96">
        <v>1</v>
      </c>
      <c r="G160" s="96" t="s">
        <v>1095</v>
      </c>
      <c r="H160" s="97" t="s">
        <v>1096</v>
      </c>
      <c r="I160" s="96">
        <v>1</v>
      </c>
      <c r="J160" s="96">
        <v>2</v>
      </c>
      <c r="K160" s="97" t="s">
        <v>1122</v>
      </c>
      <c r="L160" s="53">
        <v>2020051290036</v>
      </c>
      <c r="M160" s="96">
        <v>5</v>
      </c>
      <c r="N160" s="96">
        <v>1815</v>
      </c>
      <c r="O160" s="97" t="str">
        <f>+VLOOKUP(N160,'[1]Productos PD'!$B$2:$C$349,2,FALSE)</f>
        <v>Acciones de atención integral de personas en situación de discapacidad inscritos en los diferentes programas de la Administración Municipal.</v>
      </c>
      <c r="P160" s="96" t="s">
        <v>952</v>
      </c>
      <c r="Q160" s="96">
        <v>4</v>
      </c>
      <c r="R160" s="96" t="s">
        <v>953</v>
      </c>
      <c r="S160" s="125">
        <v>1</v>
      </c>
      <c r="T160" s="97" t="s">
        <v>1071</v>
      </c>
      <c r="U160" s="97" t="s">
        <v>1133</v>
      </c>
      <c r="V160" s="96" t="s">
        <v>952</v>
      </c>
      <c r="W160" s="125">
        <v>1</v>
      </c>
      <c r="X160" s="96" t="s">
        <v>984</v>
      </c>
      <c r="Y160" s="144">
        <v>0.57647926385353532</v>
      </c>
      <c r="Z160" s="125">
        <v>180</v>
      </c>
      <c r="AA160" s="125">
        <v>139</v>
      </c>
      <c r="AB160" s="145">
        <v>180</v>
      </c>
      <c r="AC160" s="146">
        <v>165</v>
      </c>
      <c r="AD160" s="145">
        <v>180</v>
      </c>
      <c r="AE160" s="147">
        <v>180</v>
      </c>
      <c r="AF160" s="145">
        <v>180</v>
      </c>
      <c r="AG160" s="145"/>
      <c r="AH160" s="54">
        <f t="shared" si="4"/>
        <v>1</v>
      </c>
      <c r="AI160" s="54">
        <f t="shared" si="5"/>
        <v>1</v>
      </c>
      <c r="AJ160" s="135">
        <v>36025765</v>
      </c>
      <c r="AK160" s="148">
        <v>51404</v>
      </c>
      <c r="AL160" s="149" t="s">
        <v>1090</v>
      </c>
      <c r="AM160" s="136">
        <v>24411937</v>
      </c>
      <c r="AN160" s="151"/>
    </row>
    <row r="161" spans="1:40" ht="25.5" x14ac:dyDescent="0.25">
      <c r="A161" s="96">
        <v>1</v>
      </c>
      <c r="B161" s="97" t="s">
        <v>5</v>
      </c>
      <c r="C161" s="96">
        <v>8</v>
      </c>
      <c r="D161" s="96" t="s">
        <v>1093</v>
      </c>
      <c r="E161" s="97" t="s">
        <v>1094</v>
      </c>
      <c r="F161" s="96">
        <v>1</v>
      </c>
      <c r="G161" s="96" t="s">
        <v>1095</v>
      </c>
      <c r="H161" s="97" t="s">
        <v>1096</v>
      </c>
      <c r="I161" s="96">
        <v>1</v>
      </c>
      <c r="J161" s="96">
        <v>2</v>
      </c>
      <c r="K161" s="97" t="s">
        <v>1122</v>
      </c>
      <c r="L161" s="53">
        <v>2020051290036</v>
      </c>
      <c r="M161" s="96">
        <v>5</v>
      </c>
      <c r="N161" s="96">
        <v>1815</v>
      </c>
      <c r="O161" s="97" t="str">
        <f>+VLOOKUP(N161,'[1]Productos PD'!$B$2:$C$349,2,FALSE)</f>
        <v>Acciones de atención integral de personas en situación de discapacidad inscritos en los diferentes programas de la Administración Municipal.</v>
      </c>
      <c r="P161" s="96" t="s">
        <v>952</v>
      </c>
      <c r="Q161" s="96">
        <v>4</v>
      </c>
      <c r="R161" s="96" t="s">
        <v>953</v>
      </c>
      <c r="S161" s="125">
        <v>1</v>
      </c>
      <c r="T161" s="97" t="s">
        <v>1071</v>
      </c>
      <c r="U161" s="97" t="s">
        <v>1134</v>
      </c>
      <c r="V161" s="96" t="s">
        <v>983</v>
      </c>
      <c r="W161" s="122">
        <v>1</v>
      </c>
      <c r="X161" s="96" t="s">
        <v>984</v>
      </c>
      <c r="Y161" s="144">
        <v>2.4244274890720827E-2</v>
      </c>
      <c r="Z161" s="150">
        <v>1</v>
      </c>
      <c r="AA161" s="150">
        <v>1</v>
      </c>
      <c r="AB161" s="150">
        <v>1</v>
      </c>
      <c r="AC161" s="150">
        <v>1</v>
      </c>
      <c r="AD161" s="150">
        <v>1</v>
      </c>
      <c r="AE161" s="150">
        <v>1</v>
      </c>
      <c r="AF161" s="150">
        <v>1</v>
      </c>
      <c r="AG161" s="145"/>
      <c r="AH161" s="54">
        <f t="shared" si="4"/>
        <v>1</v>
      </c>
      <c r="AI161" s="54">
        <f t="shared" si="5"/>
        <v>1</v>
      </c>
      <c r="AJ161" s="135">
        <v>8718021</v>
      </c>
      <c r="AK161" s="148">
        <v>31404</v>
      </c>
      <c r="AL161" s="149" t="s">
        <v>957</v>
      </c>
      <c r="AM161" s="136">
        <v>4359011</v>
      </c>
      <c r="AN161" s="151"/>
    </row>
    <row r="162" spans="1:40" ht="25.5" x14ac:dyDescent="0.25">
      <c r="A162" s="96">
        <v>1</v>
      </c>
      <c r="B162" s="97" t="s">
        <v>5</v>
      </c>
      <c r="C162" s="96">
        <v>8</v>
      </c>
      <c r="D162" s="96" t="s">
        <v>1093</v>
      </c>
      <c r="E162" s="97" t="s">
        <v>1094</v>
      </c>
      <c r="F162" s="96">
        <v>1</v>
      </c>
      <c r="G162" s="96" t="s">
        <v>1095</v>
      </c>
      <c r="H162" s="97" t="s">
        <v>1096</v>
      </c>
      <c r="I162" s="96">
        <v>1</v>
      </c>
      <c r="J162" s="96">
        <v>2</v>
      </c>
      <c r="K162" s="97" t="s">
        <v>1122</v>
      </c>
      <c r="L162" s="53">
        <v>2020051290036</v>
      </c>
      <c r="M162" s="96">
        <v>5</v>
      </c>
      <c r="N162" s="96">
        <v>1815</v>
      </c>
      <c r="O162" s="97" t="str">
        <f>+VLOOKUP(N162,'[1]Productos PD'!$B$2:$C$349,2,FALSE)</f>
        <v>Acciones de atención integral de personas en situación de discapacidad inscritos en los diferentes programas de la Administración Municipal.</v>
      </c>
      <c r="P162" s="96" t="s">
        <v>952</v>
      </c>
      <c r="Q162" s="96">
        <v>4</v>
      </c>
      <c r="R162" s="96" t="s">
        <v>953</v>
      </c>
      <c r="S162" s="125">
        <v>1</v>
      </c>
      <c r="T162" s="97" t="s">
        <v>1071</v>
      </c>
      <c r="U162" s="97" t="s">
        <v>1134</v>
      </c>
      <c r="V162" s="96" t="s">
        <v>983</v>
      </c>
      <c r="W162" s="122">
        <v>1</v>
      </c>
      <c r="X162" s="96" t="s">
        <v>984</v>
      </c>
      <c r="Y162" s="144">
        <v>2.4244274890720827E-2</v>
      </c>
      <c r="Z162" s="150">
        <v>1</v>
      </c>
      <c r="AA162" s="150">
        <v>1</v>
      </c>
      <c r="AB162" s="150">
        <v>1</v>
      </c>
      <c r="AC162" s="150">
        <v>1</v>
      </c>
      <c r="AD162" s="150">
        <v>1</v>
      </c>
      <c r="AE162" s="150">
        <v>1</v>
      </c>
      <c r="AF162" s="150">
        <v>1</v>
      </c>
      <c r="AG162" s="145"/>
      <c r="AH162" s="54">
        <f t="shared" si="4"/>
        <v>1</v>
      </c>
      <c r="AI162" s="54">
        <f t="shared" si="5"/>
        <v>1</v>
      </c>
      <c r="AJ162" s="135">
        <v>1483953</v>
      </c>
      <c r="AK162" s="148">
        <v>51404</v>
      </c>
      <c r="AL162" s="149" t="s">
        <v>1090</v>
      </c>
      <c r="AM162" s="136">
        <v>1000000</v>
      </c>
      <c r="AN162" s="151"/>
    </row>
    <row r="163" spans="1:40" ht="25.5" x14ac:dyDescent="0.25">
      <c r="A163" s="96">
        <v>1</v>
      </c>
      <c r="B163" s="97" t="s">
        <v>5</v>
      </c>
      <c r="C163" s="96">
        <v>8</v>
      </c>
      <c r="D163" s="96" t="s">
        <v>1093</v>
      </c>
      <c r="E163" s="97" t="s">
        <v>1094</v>
      </c>
      <c r="F163" s="96">
        <v>1</v>
      </c>
      <c r="G163" s="96" t="s">
        <v>1095</v>
      </c>
      <c r="H163" s="97" t="s">
        <v>1096</v>
      </c>
      <c r="I163" s="96">
        <v>1</v>
      </c>
      <c r="J163" s="96">
        <v>2</v>
      </c>
      <c r="K163" s="97" t="s">
        <v>1122</v>
      </c>
      <c r="L163" s="53">
        <v>2020051290036</v>
      </c>
      <c r="M163" s="96">
        <v>5</v>
      </c>
      <c r="N163" s="96">
        <v>1815</v>
      </c>
      <c r="O163" s="97" t="str">
        <f>+VLOOKUP(N163,'[1]Productos PD'!$B$2:$C$349,2,FALSE)</f>
        <v>Acciones de atención integral de personas en situación de discapacidad inscritos en los diferentes programas de la Administración Municipal.</v>
      </c>
      <c r="P163" s="96" t="s">
        <v>952</v>
      </c>
      <c r="Q163" s="96">
        <v>4</v>
      </c>
      <c r="R163" s="96" t="s">
        <v>953</v>
      </c>
      <c r="S163" s="125">
        <v>1</v>
      </c>
      <c r="T163" s="97" t="s">
        <v>1071</v>
      </c>
      <c r="U163" s="97" t="s">
        <v>1135</v>
      </c>
      <c r="V163" s="96" t="s">
        <v>952</v>
      </c>
      <c r="W163" s="125">
        <v>4</v>
      </c>
      <c r="X163" s="103" t="s">
        <v>956</v>
      </c>
      <c r="Y163" s="144">
        <v>7.2732822295732691E-2</v>
      </c>
      <c r="Z163" s="125">
        <v>0</v>
      </c>
      <c r="AA163" s="125">
        <v>1</v>
      </c>
      <c r="AB163" s="145">
        <v>1</v>
      </c>
      <c r="AC163" s="146">
        <v>1</v>
      </c>
      <c r="AD163" s="145">
        <v>2</v>
      </c>
      <c r="AE163" s="145">
        <v>2</v>
      </c>
      <c r="AF163" s="145">
        <v>1</v>
      </c>
      <c r="AG163" s="145"/>
      <c r="AH163" s="54">
        <f t="shared" si="4"/>
        <v>1</v>
      </c>
      <c r="AI163" s="54">
        <f t="shared" si="5"/>
        <v>1</v>
      </c>
      <c r="AJ163" s="135">
        <v>26154063</v>
      </c>
      <c r="AK163" s="148">
        <v>31404</v>
      </c>
      <c r="AL163" s="149" t="s">
        <v>957</v>
      </c>
      <c r="AM163" s="136">
        <v>14506711</v>
      </c>
      <c r="AN163" s="151"/>
    </row>
    <row r="164" spans="1:40" ht="25.5" x14ac:dyDescent="0.25">
      <c r="A164" s="96">
        <v>1</v>
      </c>
      <c r="B164" s="97" t="s">
        <v>5</v>
      </c>
      <c r="C164" s="96">
        <v>8</v>
      </c>
      <c r="D164" s="96" t="s">
        <v>1093</v>
      </c>
      <c r="E164" s="97" t="s">
        <v>1094</v>
      </c>
      <c r="F164" s="96">
        <v>1</v>
      </c>
      <c r="G164" s="96" t="s">
        <v>1095</v>
      </c>
      <c r="H164" s="97" t="s">
        <v>1096</v>
      </c>
      <c r="I164" s="96">
        <v>1</v>
      </c>
      <c r="J164" s="96">
        <v>2</v>
      </c>
      <c r="K164" s="97" t="s">
        <v>1122</v>
      </c>
      <c r="L164" s="53">
        <v>2020051290036</v>
      </c>
      <c r="M164" s="96">
        <v>5</v>
      </c>
      <c r="N164" s="96">
        <v>1815</v>
      </c>
      <c r="O164" s="97" t="str">
        <f>+VLOOKUP(N164,'[1]Productos PD'!$B$2:$C$349,2,FALSE)</f>
        <v>Acciones de atención integral de personas en situación de discapacidad inscritos en los diferentes programas de la Administración Municipal.</v>
      </c>
      <c r="P164" s="96" t="s">
        <v>952</v>
      </c>
      <c r="Q164" s="96">
        <v>4</v>
      </c>
      <c r="R164" s="96" t="s">
        <v>953</v>
      </c>
      <c r="S164" s="125">
        <v>1</v>
      </c>
      <c r="T164" s="97" t="s">
        <v>1071</v>
      </c>
      <c r="U164" s="97" t="s">
        <v>1135</v>
      </c>
      <c r="V164" s="96" t="s">
        <v>952</v>
      </c>
      <c r="W164" s="125">
        <v>4</v>
      </c>
      <c r="X164" s="103" t="s">
        <v>956</v>
      </c>
      <c r="Y164" s="144">
        <v>7.0000000000000007E-2</v>
      </c>
      <c r="Z164" s="125">
        <v>0</v>
      </c>
      <c r="AA164" s="125">
        <v>1</v>
      </c>
      <c r="AB164" s="145">
        <v>1</v>
      </c>
      <c r="AC164" s="146">
        <v>1</v>
      </c>
      <c r="AD164" s="145">
        <v>2</v>
      </c>
      <c r="AE164" s="145">
        <v>2</v>
      </c>
      <c r="AF164" s="145">
        <v>1</v>
      </c>
      <c r="AG164" s="145"/>
      <c r="AH164" s="54">
        <f t="shared" si="4"/>
        <v>1</v>
      </c>
      <c r="AI164" s="54">
        <f t="shared" si="5"/>
        <v>1</v>
      </c>
      <c r="AJ164" s="135">
        <v>4451858</v>
      </c>
      <c r="AK164" s="148">
        <v>51404</v>
      </c>
      <c r="AL164" s="149" t="s">
        <v>1090</v>
      </c>
      <c r="AM164" s="136">
        <v>2000000</v>
      </c>
      <c r="AN164" s="151"/>
    </row>
    <row r="165" spans="1:40" ht="25.5" x14ac:dyDescent="0.25">
      <c r="A165" s="96">
        <v>1</v>
      </c>
      <c r="B165" s="97" t="s">
        <v>5</v>
      </c>
      <c r="C165" s="96">
        <v>8</v>
      </c>
      <c r="D165" s="96" t="s">
        <v>1093</v>
      </c>
      <c r="E165" s="97" t="s">
        <v>1094</v>
      </c>
      <c r="F165" s="96">
        <v>1</v>
      </c>
      <c r="G165" s="96" t="s">
        <v>1095</v>
      </c>
      <c r="H165" s="97" t="s">
        <v>1096</v>
      </c>
      <c r="I165" s="96">
        <v>1</v>
      </c>
      <c r="J165" s="96">
        <v>2</v>
      </c>
      <c r="K165" s="97" t="s">
        <v>1122</v>
      </c>
      <c r="L165" s="53">
        <v>2020051290036</v>
      </c>
      <c r="M165" s="96">
        <v>6</v>
      </c>
      <c r="N165" s="96">
        <v>1816</v>
      </c>
      <c r="O165" s="97" t="str">
        <f>+VLOOKUP(N165,'[1]Productos PD'!$B$2:$C$349,2,FALSE)</f>
        <v>Caracterización e identificación de la población en situación de discapacidad como estrategia de atención de atención integral.</v>
      </c>
      <c r="P165" s="96" t="s">
        <v>952</v>
      </c>
      <c r="Q165" s="96">
        <v>4</v>
      </c>
      <c r="R165" s="96" t="s">
        <v>953</v>
      </c>
      <c r="S165" s="125">
        <v>1</v>
      </c>
      <c r="T165" s="97" t="s">
        <v>1071</v>
      </c>
      <c r="U165" s="97" t="s">
        <v>1136</v>
      </c>
      <c r="V165" s="96" t="s">
        <v>952</v>
      </c>
      <c r="W165" s="125">
        <v>1</v>
      </c>
      <c r="X165" s="103" t="s">
        <v>956</v>
      </c>
      <c r="Y165" s="144">
        <v>1</v>
      </c>
      <c r="Z165" s="125">
        <v>0</v>
      </c>
      <c r="AA165" s="125">
        <v>0</v>
      </c>
      <c r="AB165" s="145">
        <v>0</v>
      </c>
      <c r="AC165" s="146">
        <v>0</v>
      </c>
      <c r="AD165" s="145">
        <v>0</v>
      </c>
      <c r="AE165" s="145">
        <v>0</v>
      </c>
      <c r="AF165" s="145">
        <v>1</v>
      </c>
      <c r="AG165" s="145"/>
      <c r="AH165" s="54">
        <f t="shared" si="4"/>
        <v>0</v>
      </c>
      <c r="AI165" s="54">
        <f t="shared" si="5"/>
        <v>0</v>
      </c>
      <c r="AJ165" s="135">
        <v>9166999</v>
      </c>
      <c r="AK165" s="148">
        <v>31404</v>
      </c>
      <c r="AL165" s="149" t="s">
        <v>957</v>
      </c>
      <c r="AM165" s="136">
        <v>0</v>
      </c>
      <c r="AN165" s="151"/>
    </row>
    <row r="166" spans="1:40" ht="25.5" x14ac:dyDescent="0.25">
      <c r="A166" s="96">
        <v>1</v>
      </c>
      <c r="B166" s="97" t="s">
        <v>5</v>
      </c>
      <c r="C166" s="96">
        <v>8</v>
      </c>
      <c r="D166" s="96" t="s">
        <v>1093</v>
      </c>
      <c r="E166" s="97" t="s">
        <v>1094</v>
      </c>
      <c r="F166" s="96">
        <v>1</v>
      </c>
      <c r="G166" s="96" t="s">
        <v>1095</v>
      </c>
      <c r="H166" s="97" t="s">
        <v>1096</v>
      </c>
      <c r="I166" s="96">
        <v>1</v>
      </c>
      <c r="J166" s="96">
        <v>2</v>
      </c>
      <c r="K166" s="97" t="s">
        <v>1122</v>
      </c>
      <c r="L166" s="53">
        <v>2020051290036</v>
      </c>
      <c r="M166" s="96">
        <v>6</v>
      </c>
      <c r="N166" s="96">
        <v>1816</v>
      </c>
      <c r="O166" s="97" t="str">
        <f>+VLOOKUP(N166,'[1]Productos PD'!$B$2:$C$349,2,FALSE)</f>
        <v>Caracterización e identificación de la población en situación de discapacidad como estrategia de atención de atención integral.</v>
      </c>
      <c r="P166" s="96" t="s">
        <v>952</v>
      </c>
      <c r="Q166" s="96">
        <v>4</v>
      </c>
      <c r="R166" s="96" t="s">
        <v>953</v>
      </c>
      <c r="S166" s="125">
        <v>1</v>
      </c>
      <c r="T166" s="97" t="s">
        <v>1071</v>
      </c>
      <c r="U166" s="97" t="s">
        <v>1136</v>
      </c>
      <c r="V166" s="96" t="s">
        <v>952</v>
      </c>
      <c r="W166" s="125">
        <v>1</v>
      </c>
      <c r="X166" s="103" t="s">
        <v>956</v>
      </c>
      <c r="Y166" s="144">
        <v>1</v>
      </c>
      <c r="Z166" s="125">
        <v>0</v>
      </c>
      <c r="AA166" s="125">
        <v>0</v>
      </c>
      <c r="AB166" s="145">
        <v>0</v>
      </c>
      <c r="AC166" s="146">
        <v>0</v>
      </c>
      <c r="AD166" s="145">
        <v>0</v>
      </c>
      <c r="AE166" s="145">
        <v>0</v>
      </c>
      <c r="AF166" s="145">
        <v>1</v>
      </c>
      <c r="AG166" s="145"/>
      <c r="AH166" s="54">
        <f t="shared" si="4"/>
        <v>0</v>
      </c>
      <c r="AI166" s="54">
        <f t="shared" si="5"/>
        <v>0</v>
      </c>
      <c r="AJ166" s="135">
        <v>2833001</v>
      </c>
      <c r="AK166" s="148">
        <v>51404</v>
      </c>
      <c r="AL166" s="149" t="s">
        <v>1090</v>
      </c>
      <c r="AM166" s="136">
        <v>0</v>
      </c>
      <c r="AN166" s="151"/>
    </row>
    <row r="167" spans="1:40" ht="25.5" x14ac:dyDescent="0.25">
      <c r="A167" s="96">
        <v>1</v>
      </c>
      <c r="B167" s="97" t="s">
        <v>5</v>
      </c>
      <c r="C167" s="96">
        <v>8</v>
      </c>
      <c r="D167" s="96" t="s">
        <v>1093</v>
      </c>
      <c r="E167" s="97" t="s">
        <v>1094</v>
      </c>
      <c r="F167" s="98">
        <v>1</v>
      </c>
      <c r="G167" s="96" t="s">
        <v>1095</v>
      </c>
      <c r="H167" s="97" t="s">
        <v>1096</v>
      </c>
      <c r="I167" s="96">
        <v>1</v>
      </c>
      <c r="J167" s="96">
        <v>2</v>
      </c>
      <c r="K167" s="97" t="s">
        <v>1122</v>
      </c>
      <c r="L167" s="53">
        <v>2020051290036</v>
      </c>
      <c r="M167" s="96">
        <v>7</v>
      </c>
      <c r="N167" s="96">
        <v>1817</v>
      </c>
      <c r="O167" s="97" t="str">
        <f>+VLOOKUP(N167,'[1]Productos PD'!$B$2:$C$349,2,FALSE)</f>
        <v>Formulación e Implementación del plan estratégico de la política pública de discapacidad mediante acuerdo Municipal 013 del 2019.</v>
      </c>
      <c r="P167" s="96" t="s">
        <v>952</v>
      </c>
      <c r="Q167" s="122">
        <v>1</v>
      </c>
      <c r="R167" s="122" t="s">
        <v>1137</v>
      </c>
      <c r="S167" s="125">
        <v>0.05</v>
      </c>
      <c r="T167" s="97" t="s">
        <v>1071</v>
      </c>
      <c r="U167" s="97" t="s">
        <v>1138</v>
      </c>
      <c r="V167" s="96" t="s">
        <v>952</v>
      </c>
      <c r="W167" s="125">
        <v>4</v>
      </c>
      <c r="X167" s="103" t="s">
        <v>956</v>
      </c>
      <c r="Y167" s="144">
        <v>1</v>
      </c>
      <c r="Z167" s="125">
        <v>0.25</v>
      </c>
      <c r="AA167" s="125">
        <v>0</v>
      </c>
      <c r="AB167" s="145">
        <v>2</v>
      </c>
      <c r="AC167" s="146">
        <v>1</v>
      </c>
      <c r="AD167" s="145">
        <v>1</v>
      </c>
      <c r="AE167" s="145">
        <v>1</v>
      </c>
      <c r="AF167" s="145">
        <v>1</v>
      </c>
      <c r="AG167" s="145"/>
      <c r="AH167" s="54">
        <f t="shared" si="4"/>
        <v>0.47058823529411764</v>
      </c>
      <c r="AI167" s="54">
        <f t="shared" si="5"/>
        <v>0.47058823529411764</v>
      </c>
      <c r="AJ167" s="135">
        <v>4266162</v>
      </c>
      <c r="AK167" s="148">
        <v>31404</v>
      </c>
      <c r="AL167" s="149" t="s">
        <v>957</v>
      </c>
      <c r="AM167" s="136">
        <v>3000000</v>
      </c>
      <c r="AN167" s="151"/>
    </row>
    <row r="168" spans="1:40" ht="38.25" x14ac:dyDescent="0.25">
      <c r="A168" s="96">
        <v>1</v>
      </c>
      <c r="B168" s="97" t="s">
        <v>5</v>
      </c>
      <c r="C168" s="96">
        <v>10</v>
      </c>
      <c r="D168" s="96" t="s">
        <v>1139</v>
      </c>
      <c r="E168" s="97" t="s">
        <v>156</v>
      </c>
      <c r="F168" s="96">
        <v>1</v>
      </c>
      <c r="G168" s="96" t="s">
        <v>1140</v>
      </c>
      <c r="H168" s="97" t="s">
        <v>1141</v>
      </c>
      <c r="I168" s="96">
        <v>3</v>
      </c>
      <c r="J168" s="96"/>
      <c r="K168" s="97" t="s">
        <v>1070</v>
      </c>
      <c r="L168" s="53">
        <v>2020051290038</v>
      </c>
      <c r="M168" s="96">
        <v>1</v>
      </c>
      <c r="N168" s="96">
        <v>11011</v>
      </c>
      <c r="O168" s="97" t="str">
        <f>+VLOOKUP(N168,'[1]Productos PD'!$B$2:$C$349,2,FALSE)</f>
        <v>Realizar visitas de IVC al año a cada establecimiento abierto al público.</v>
      </c>
      <c r="P168" s="96" t="s">
        <v>952</v>
      </c>
      <c r="Q168" s="96">
        <v>4</v>
      </c>
      <c r="R168" s="96" t="s">
        <v>962</v>
      </c>
      <c r="S168" s="125">
        <v>4</v>
      </c>
      <c r="T168" s="97" t="s">
        <v>1071</v>
      </c>
      <c r="U168" s="97" t="s">
        <v>1142</v>
      </c>
      <c r="V168" s="96" t="s">
        <v>952</v>
      </c>
      <c r="W168" s="125">
        <v>4000</v>
      </c>
      <c r="X168" s="103" t="s">
        <v>962</v>
      </c>
      <c r="Y168" s="144">
        <v>0.5</v>
      </c>
      <c r="Z168" s="125">
        <v>650</v>
      </c>
      <c r="AA168" s="125">
        <v>699</v>
      </c>
      <c r="AB168" s="145">
        <v>1150</v>
      </c>
      <c r="AC168" s="146">
        <v>1388</v>
      </c>
      <c r="AD168" s="145">
        <v>1200</v>
      </c>
      <c r="AE168" s="147">
        <v>1052</v>
      </c>
      <c r="AF168" s="145">
        <v>1000</v>
      </c>
      <c r="AG168" s="145"/>
      <c r="AH168" s="54">
        <f t="shared" si="4"/>
        <v>1</v>
      </c>
      <c r="AI168" s="54">
        <f t="shared" si="5"/>
        <v>1</v>
      </c>
      <c r="AJ168" s="135">
        <v>70151900</v>
      </c>
      <c r="AK168" s="148">
        <v>50212</v>
      </c>
      <c r="AL168" s="149" t="s">
        <v>1073</v>
      </c>
      <c r="AM168" s="136">
        <v>51622096</v>
      </c>
      <c r="AN168" s="151"/>
    </row>
    <row r="169" spans="1:40" ht="38.25" x14ac:dyDescent="0.25">
      <c r="A169" s="96">
        <v>1</v>
      </c>
      <c r="B169" s="97" t="s">
        <v>5</v>
      </c>
      <c r="C169" s="96">
        <v>10</v>
      </c>
      <c r="D169" s="96" t="s">
        <v>1139</v>
      </c>
      <c r="E169" s="97" t="s">
        <v>156</v>
      </c>
      <c r="F169" s="96">
        <v>1</v>
      </c>
      <c r="G169" s="96" t="s">
        <v>1140</v>
      </c>
      <c r="H169" s="97" t="s">
        <v>1141</v>
      </c>
      <c r="I169" s="96">
        <v>3</v>
      </c>
      <c r="J169" s="96"/>
      <c r="K169" s="97" t="s">
        <v>1070</v>
      </c>
      <c r="L169" s="53">
        <v>2020051290038</v>
      </c>
      <c r="M169" s="96">
        <v>1</v>
      </c>
      <c r="N169" s="96">
        <v>11011</v>
      </c>
      <c r="O169" s="97" t="str">
        <f>+VLOOKUP(N169,'[1]Productos PD'!$B$2:$C$349,2,FALSE)</f>
        <v>Realizar visitas de IVC al año a cada establecimiento abierto al público.</v>
      </c>
      <c r="P169" s="96" t="s">
        <v>952</v>
      </c>
      <c r="Q169" s="96">
        <v>4</v>
      </c>
      <c r="R169" s="96" t="s">
        <v>962</v>
      </c>
      <c r="S169" s="125">
        <v>4</v>
      </c>
      <c r="T169" s="97" t="s">
        <v>1071</v>
      </c>
      <c r="U169" s="97" t="s">
        <v>1142</v>
      </c>
      <c r="V169" s="96" t="s">
        <v>952</v>
      </c>
      <c r="W169" s="125">
        <v>4000</v>
      </c>
      <c r="X169" s="103" t="s">
        <v>962</v>
      </c>
      <c r="Y169" s="144">
        <v>0.5</v>
      </c>
      <c r="Z169" s="125">
        <v>650</v>
      </c>
      <c r="AA169" s="125">
        <v>699</v>
      </c>
      <c r="AB169" s="145">
        <v>1150</v>
      </c>
      <c r="AC169" s="146">
        <v>1388</v>
      </c>
      <c r="AD169" s="145">
        <v>1200</v>
      </c>
      <c r="AE169" s="147">
        <v>1052</v>
      </c>
      <c r="AF169" s="145">
        <v>1000</v>
      </c>
      <c r="AG169" s="145"/>
      <c r="AH169" s="54">
        <f t="shared" si="4"/>
        <v>1</v>
      </c>
      <c r="AI169" s="54">
        <f t="shared" si="5"/>
        <v>1</v>
      </c>
      <c r="AJ169" s="135">
        <v>7055260</v>
      </c>
      <c r="AK169" s="148">
        <v>50214</v>
      </c>
      <c r="AL169" s="149" t="s">
        <v>1073</v>
      </c>
      <c r="AM169" s="136">
        <v>5076656</v>
      </c>
      <c r="AN169" s="160"/>
    </row>
    <row r="170" spans="1:40" ht="38.25" x14ac:dyDescent="0.25">
      <c r="A170" s="96">
        <v>1</v>
      </c>
      <c r="B170" s="97" t="s">
        <v>5</v>
      </c>
      <c r="C170" s="96">
        <v>10</v>
      </c>
      <c r="D170" s="96" t="s">
        <v>1139</v>
      </c>
      <c r="E170" s="97" t="s">
        <v>156</v>
      </c>
      <c r="F170" s="96">
        <v>1</v>
      </c>
      <c r="G170" s="96" t="s">
        <v>1140</v>
      </c>
      <c r="H170" s="97" t="s">
        <v>1141</v>
      </c>
      <c r="I170" s="96">
        <v>3</v>
      </c>
      <c r="J170" s="96"/>
      <c r="K170" s="97" t="s">
        <v>1070</v>
      </c>
      <c r="L170" s="53">
        <v>2020051290038</v>
      </c>
      <c r="M170" s="96">
        <v>1</v>
      </c>
      <c r="N170" s="96">
        <v>11011</v>
      </c>
      <c r="O170" s="97" t="str">
        <f>+VLOOKUP(N170,'[1]Productos PD'!$B$2:$C$349,2,FALSE)</f>
        <v>Realizar visitas de IVC al año a cada establecimiento abierto al público.</v>
      </c>
      <c r="P170" s="96" t="s">
        <v>952</v>
      </c>
      <c r="Q170" s="96">
        <v>4</v>
      </c>
      <c r="R170" s="96" t="s">
        <v>962</v>
      </c>
      <c r="S170" s="125">
        <v>4</v>
      </c>
      <c r="T170" s="97" t="s">
        <v>1071</v>
      </c>
      <c r="U170" s="97" t="s">
        <v>1143</v>
      </c>
      <c r="V170" s="96" t="s">
        <v>983</v>
      </c>
      <c r="W170" s="122">
        <v>1</v>
      </c>
      <c r="X170" s="103" t="s">
        <v>962</v>
      </c>
      <c r="Y170" s="144">
        <v>0.5</v>
      </c>
      <c r="Z170" s="150">
        <v>1</v>
      </c>
      <c r="AA170" s="150">
        <v>1</v>
      </c>
      <c r="AB170" s="150">
        <v>1</v>
      </c>
      <c r="AC170" s="150">
        <v>1</v>
      </c>
      <c r="AD170" s="150">
        <v>1</v>
      </c>
      <c r="AE170" s="150">
        <v>1</v>
      </c>
      <c r="AF170" s="150">
        <v>1</v>
      </c>
      <c r="AG170" s="145"/>
      <c r="AH170" s="54">
        <f t="shared" si="4"/>
        <v>1</v>
      </c>
      <c r="AI170" s="54">
        <f t="shared" si="5"/>
        <v>1</v>
      </c>
      <c r="AJ170" s="135">
        <v>77207160</v>
      </c>
      <c r="AK170" s="148">
        <v>50212</v>
      </c>
      <c r="AL170" s="149" t="s">
        <v>1073</v>
      </c>
      <c r="AM170" s="136">
        <v>51622096</v>
      </c>
      <c r="AN170" s="151"/>
    </row>
    <row r="171" spans="1:40" ht="38.25" x14ac:dyDescent="0.25">
      <c r="A171" s="96">
        <v>1</v>
      </c>
      <c r="B171" s="97" t="s">
        <v>5</v>
      </c>
      <c r="C171" s="96">
        <v>10</v>
      </c>
      <c r="D171" s="96" t="s">
        <v>1139</v>
      </c>
      <c r="E171" s="97" t="s">
        <v>156</v>
      </c>
      <c r="F171" s="96">
        <v>1</v>
      </c>
      <c r="G171" s="96" t="s">
        <v>1140</v>
      </c>
      <c r="H171" s="97" t="s">
        <v>1141</v>
      </c>
      <c r="I171" s="96">
        <v>3</v>
      </c>
      <c r="J171" s="96"/>
      <c r="K171" s="97" t="s">
        <v>1070</v>
      </c>
      <c r="L171" s="53">
        <v>2020051290038</v>
      </c>
      <c r="M171" s="96">
        <v>2</v>
      </c>
      <c r="N171" s="96">
        <v>11012</v>
      </c>
      <c r="O171" s="97" t="str">
        <f>+VLOOKUP(N171,'[1]Productos PD'!$B$2:$C$349,2,FALSE)</f>
        <v>Realizar campañas con estrategias municipales para mejorar la calidad del aire.</v>
      </c>
      <c r="P171" s="96" t="s">
        <v>952</v>
      </c>
      <c r="Q171" s="96">
        <v>4</v>
      </c>
      <c r="R171" s="122" t="s">
        <v>953</v>
      </c>
      <c r="S171" s="125">
        <v>1</v>
      </c>
      <c r="T171" s="97" t="s">
        <v>1071</v>
      </c>
      <c r="U171" s="97" t="s">
        <v>1144</v>
      </c>
      <c r="V171" s="96" t="s">
        <v>952</v>
      </c>
      <c r="W171" s="125">
        <v>1</v>
      </c>
      <c r="X171" s="103" t="s">
        <v>956</v>
      </c>
      <c r="Y171" s="144">
        <v>1</v>
      </c>
      <c r="Z171" s="125">
        <v>0</v>
      </c>
      <c r="AA171" s="125">
        <v>0</v>
      </c>
      <c r="AB171" s="145">
        <v>1</v>
      </c>
      <c r="AC171" s="146">
        <v>0</v>
      </c>
      <c r="AD171" s="145">
        <v>0</v>
      </c>
      <c r="AE171" s="147">
        <v>0</v>
      </c>
      <c r="AF171" s="145">
        <v>0</v>
      </c>
      <c r="AG171" s="145"/>
      <c r="AH171" s="54">
        <f t="shared" si="4"/>
        <v>0</v>
      </c>
      <c r="AI171" s="54">
        <f t="shared" si="5"/>
        <v>0</v>
      </c>
      <c r="AJ171" s="135">
        <v>2140000</v>
      </c>
      <c r="AK171" s="148">
        <v>50203</v>
      </c>
      <c r="AL171" s="149" t="s">
        <v>1073</v>
      </c>
      <c r="AM171" s="136">
        <v>721627</v>
      </c>
      <c r="AN171" s="151"/>
    </row>
    <row r="172" spans="1:40" ht="38.25" x14ac:dyDescent="0.25">
      <c r="A172" s="96">
        <v>1</v>
      </c>
      <c r="B172" s="97" t="s">
        <v>5</v>
      </c>
      <c r="C172" s="96">
        <v>10</v>
      </c>
      <c r="D172" s="96" t="s">
        <v>1139</v>
      </c>
      <c r="E172" s="97" t="s">
        <v>156</v>
      </c>
      <c r="F172" s="96">
        <v>1</v>
      </c>
      <c r="G172" s="96" t="s">
        <v>1140</v>
      </c>
      <c r="H172" s="97" t="s">
        <v>1141</v>
      </c>
      <c r="I172" s="96">
        <v>3</v>
      </c>
      <c r="J172" s="96">
        <v>11</v>
      </c>
      <c r="K172" s="97" t="s">
        <v>1070</v>
      </c>
      <c r="L172" s="53">
        <v>2020051290038</v>
      </c>
      <c r="M172" s="96">
        <v>3</v>
      </c>
      <c r="N172" s="96">
        <v>11013</v>
      </c>
      <c r="O172" s="97" t="str">
        <f>+VLOOKUP(N172,'[1]Productos PD'!$B$2:$C$349,2,FALSE)</f>
        <v>Realizar visitas de vigilancia y control anuales a cada uno de los acueductos rurales y urbanos del Municipio.</v>
      </c>
      <c r="P172" s="96" t="s">
        <v>952</v>
      </c>
      <c r="Q172" s="96">
        <v>112</v>
      </c>
      <c r="R172" s="96" t="s">
        <v>953</v>
      </c>
      <c r="S172" s="125">
        <v>28</v>
      </c>
      <c r="T172" s="97" t="s">
        <v>1071</v>
      </c>
      <c r="U172" s="97" t="s">
        <v>1145</v>
      </c>
      <c r="V172" s="96" t="s">
        <v>952</v>
      </c>
      <c r="W172" s="125">
        <v>21</v>
      </c>
      <c r="X172" s="103" t="s">
        <v>956</v>
      </c>
      <c r="Y172" s="144">
        <v>0.54060175492997731</v>
      </c>
      <c r="Z172" s="125">
        <v>0.25</v>
      </c>
      <c r="AA172" s="125">
        <v>0.25</v>
      </c>
      <c r="AB172" s="145">
        <v>0</v>
      </c>
      <c r="AC172" s="146">
        <v>0</v>
      </c>
      <c r="AD172" s="145">
        <v>0</v>
      </c>
      <c r="AE172" s="147">
        <v>3</v>
      </c>
      <c r="AF172" s="145">
        <v>21</v>
      </c>
      <c r="AG172" s="145"/>
      <c r="AH172" s="54">
        <f t="shared" si="4"/>
        <v>0.15294117647058825</v>
      </c>
      <c r="AI172" s="54">
        <f t="shared" si="5"/>
        <v>0.15294117647058825</v>
      </c>
      <c r="AJ172" s="135">
        <v>542558</v>
      </c>
      <c r="AK172" s="148">
        <v>50215</v>
      </c>
      <c r="AL172" s="149" t="s">
        <v>1073</v>
      </c>
      <c r="AM172" s="136">
        <v>0</v>
      </c>
      <c r="AN172" s="154" t="s">
        <v>1146</v>
      </c>
    </row>
    <row r="173" spans="1:40" ht="38.25" x14ac:dyDescent="0.25">
      <c r="A173" s="96">
        <v>1</v>
      </c>
      <c r="B173" s="97" t="s">
        <v>5</v>
      </c>
      <c r="C173" s="96">
        <v>10</v>
      </c>
      <c r="D173" s="96" t="s">
        <v>1139</v>
      </c>
      <c r="E173" s="97" t="s">
        <v>156</v>
      </c>
      <c r="F173" s="96">
        <v>1</v>
      </c>
      <c r="G173" s="96" t="s">
        <v>1140</v>
      </c>
      <c r="H173" s="97" t="s">
        <v>1141</v>
      </c>
      <c r="I173" s="96">
        <v>3</v>
      </c>
      <c r="J173" s="96">
        <v>11</v>
      </c>
      <c r="K173" s="97" t="s">
        <v>1070</v>
      </c>
      <c r="L173" s="53">
        <v>2020051290038</v>
      </c>
      <c r="M173" s="96">
        <v>3</v>
      </c>
      <c r="N173" s="96">
        <v>11013</v>
      </c>
      <c r="O173" s="97" t="str">
        <f>+VLOOKUP(N173,'[1]Productos PD'!$B$2:$C$349,2,FALSE)</f>
        <v>Realizar visitas de vigilancia y control anuales a cada uno de los acueductos rurales y urbanos del Municipio.</v>
      </c>
      <c r="P173" s="96" t="s">
        <v>952</v>
      </c>
      <c r="Q173" s="96">
        <v>112</v>
      </c>
      <c r="R173" s="96" t="s">
        <v>953</v>
      </c>
      <c r="S173" s="125">
        <v>28</v>
      </c>
      <c r="T173" s="97" t="s">
        <v>1071</v>
      </c>
      <c r="U173" s="97" t="s">
        <v>1145</v>
      </c>
      <c r="V173" s="96" t="s">
        <v>952</v>
      </c>
      <c r="W173" s="125">
        <v>21</v>
      </c>
      <c r="X173" s="103" t="s">
        <v>956</v>
      </c>
      <c r="Y173" s="144">
        <v>0.54060175492997731</v>
      </c>
      <c r="Z173" s="125">
        <v>0.25</v>
      </c>
      <c r="AA173" s="125">
        <v>0.25</v>
      </c>
      <c r="AB173" s="145">
        <v>0</v>
      </c>
      <c r="AC173" s="146">
        <v>0</v>
      </c>
      <c r="AD173" s="145">
        <v>0</v>
      </c>
      <c r="AE173" s="147">
        <v>3</v>
      </c>
      <c r="AF173" s="145">
        <v>21</v>
      </c>
      <c r="AG173" s="145"/>
      <c r="AH173" s="54">
        <f t="shared" si="4"/>
        <v>0.15294117647058825</v>
      </c>
      <c r="AI173" s="54">
        <f t="shared" si="5"/>
        <v>0.15294117647058825</v>
      </c>
      <c r="AJ173" s="135">
        <v>29679056</v>
      </c>
      <c r="AK173" s="148">
        <v>50212</v>
      </c>
      <c r="AL173" s="149" t="s">
        <v>1073</v>
      </c>
      <c r="AM173" s="136">
        <v>22034450</v>
      </c>
      <c r="AN173" s="154" t="s">
        <v>1147</v>
      </c>
    </row>
    <row r="174" spans="1:40" ht="38.25" x14ac:dyDescent="0.25">
      <c r="A174" s="96">
        <v>1</v>
      </c>
      <c r="B174" s="97" t="s">
        <v>5</v>
      </c>
      <c r="C174" s="96">
        <v>10</v>
      </c>
      <c r="D174" s="96" t="s">
        <v>1139</v>
      </c>
      <c r="E174" s="97" t="s">
        <v>156</v>
      </c>
      <c r="F174" s="96">
        <v>1</v>
      </c>
      <c r="G174" s="96" t="s">
        <v>1140</v>
      </c>
      <c r="H174" s="97" t="s">
        <v>1141</v>
      </c>
      <c r="I174" s="96">
        <v>3</v>
      </c>
      <c r="J174" s="96">
        <v>11</v>
      </c>
      <c r="K174" s="97" t="s">
        <v>1070</v>
      </c>
      <c r="L174" s="53">
        <v>2020051290038</v>
      </c>
      <c r="M174" s="96">
        <v>3</v>
      </c>
      <c r="N174" s="96">
        <v>11013</v>
      </c>
      <c r="O174" s="97" t="str">
        <f>+VLOOKUP(N174,'[1]Productos PD'!$B$2:$C$349,2,FALSE)</f>
        <v>Realizar visitas de vigilancia y control anuales a cada uno de los acueductos rurales y urbanos del Municipio.</v>
      </c>
      <c r="P174" s="96" t="s">
        <v>952</v>
      </c>
      <c r="Q174" s="96">
        <v>112</v>
      </c>
      <c r="R174" s="96" t="s">
        <v>953</v>
      </c>
      <c r="S174" s="125">
        <v>28</v>
      </c>
      <c r="T174" s="97" t="s">
        <v>1071</v>
      </c>
      <c r="U174" s="97" t="s">
        <v>1148</v>
      </c>
      <c r="V174" s="96" t="s">
        <v>952</v>
      </c>
      <c r="W174" s="125">
        <v>141</v>
      </c>
      <c r="X174" s="103" t="s">
        <v>956</v>
      </c>
      <c r="Y174" s="144">
        <v>0.45939824507002269</v>
      </c>
      <c r="Z174" s="125">
        <v>15</v>
      </c>
      <c r="AA174" s="125">
        <v>15</v>
      </c>
      <c r="AB174" s="145">
        <v>42</v>
      </c>
      <c r="AC174" s="146">
        <v>48</v>
      </c>
      <c r="AD174" s="145">
        <v>42</v>
      </c>
      <c r="AE174" s="147">
        <v>67</v>
      </c>
      <c r="AF174" s="145">
        <v>42</v>
      </c>
      <c r="AG174" s="145"/>
      <c r="AH174" s="54">
        <f t="shared" si="4"/>
        <v>0.92198581560283688</v>
      </c>
      <c r="AI174" s="54">
        <f t="shared" si="5"/>
        <v>0.92198581560283688</v>
      </c>
      <c r="AJ174" s="135">
        <v>25682041</v>
      </c>
      <c r="AK174" s="148">
        <v>50212</v>
      </c>
      <c r="AL174" s="149" t="s">
        <v>1073</v>
      </c>
      <c r="AM174" s="136">
        <v>8173622</v>
      </c>
      <c r="AN174" s="151"/>
    </row>
    <row r="175" spans="1:40" ht="38.25" x14ac:dyDescent="0.25">
      <c r="A175" s="96">
        <v>1</v>
      </c>
      <c r="B175" s="97" t="s">
        <v>5</v>
      </c>
      <c r="C175" s="96">
        <v>10</v>
      </c>
      <c r="D175" s="96" t="s">
        <v>1139</v>
      </c>
      <c r="E175" s="97" t="s">
        <v>156</v>
      </c>
      <c r="F175" s="96">
        <v>2</v>
      </c>
      <c r="G175" s="96" t="s">
        <v>1149</v>
      </c>
      <c r="H175" s="97" t="s">
        <v>1150</v>
      </c>
      <c r="I175" s="96">
        <v>3</v>
      </c>
      <c r="J175" s="96">
        <v>11</v>
      </c>
      <c r="K175" s="97" t="s">
        <v>1070</v>
      </c>
      <c r="L175" s="53">
        <v>2020051290038</v>
      </c>
      <c r="M175" s="96">
        <v>1</v>
      </c>
      <c r="N175" s="96">
        <v>11021</v>
      </c>
      <c r="O175" s="97" t="str">
        <f>+VLOOKUP(N175,'[1]Productos PD'!$B$2:$C$349,2,FALSE)</f>
        <v>Desarrollar estrategias de hábitos de vida saludable a poblaciones vulnerables relacionadas con salud oral y prevención de enfermedades crónicas modalidad virtual y presencial.</v>
      </c>
      <c r="P175" s="96" t="s">
        <v>952</v>
      </c>
      <c r="Q175" s="96">
        <v>8</v>
      </c>
      <c r="R175" s="122" t="s">
        <v>953</v>
      </c>
      <c r="S175" s="125">
        <v>2</v>
      </c>
      <c r="T175" s="97" t="s">
        <v>1071</v>
      </c>
      <c r="U175" s="97" t="s">
        <v>1151</v>
      </c>
      <c r="V175" s="96" t="s">
        <v>952</v>
      </c>
      <c r="W175" s="125">
        <v>9</v>
      </c>
      <c r="X175" s="103" t="s">
        <v>956</v>
      </c>
      <c r="Y175" s="144">
        <v>0.2</v>
      </c>
      <c r="Z175" s="125">
        <v>0</v>
      </c>
      <c r="AA175" s="125">
        <v>0</v>
      </c>
      <c r="AB175" s="145">
        <v>3</v>
      </c>
      <c r="AC175" s="146">
        <v>2</v>
      </c>
      <c r="AD175" s="145">
        <v>3</v>
      </c>
      <c r="AE175" s="147">
        <v>5</v>
      </c>
      <c r="AF175" s="145">
        <v>3</v>
      </c>
      <c r="AG175" s="145"/>
      <c r="AH175" s="54">
        <f t="shared" si="4"/>
        <v>0.77777777777777779</v>
      </c>
      <c r="AI175" s="54">
        <f t="shared" si="5"/>
        <v>0.77777777777777779</v>
      </c>
      <c r="AJ175" s="135">
        <v>8881326</v>
      </c>
      <c r="AK175" s="148">
        <v>50204</v>
      </c>
      <c r="AL175" s="149" t="s">
        <v>1073</v>
      </c>
      <c r="AM175" s="136">
        <v>5000000</v>
      </c>
      <c r="AN175" s="151"/>
    </row>
    <row r="176" spans="1:40" ht="38.25" x14ac:dyDescent="0.25">
      <c r="A176" s="96">
        <v>1</v>
      </c>
      <c r="B176" s="97" t="s">
        <v>5</v>
      </c>
      <c r="C176" s="96">
        <v>10</v>
      </c>
      <c r="D176" s="96" t="s">
        <v>1139</v>
      </c>
      <c r="E176" s="97" t="s">
        <v>156</v>
      </c>
      <c r="F176" s="96">
        <v>2</v>
      </c>
      <c r="G176" s="96" t="s">
        <v>1149</v>
      </c>
      <c r="H176" s="97" t="s">
        <v>1150</v>
      </c>
      <c r="I176" s="96">
        <v>3</v>
      </c>
      <c r="J176" s="96">
        <v>11</v>
      </c>
      <c r="K176" s="97" t="s">
        <v>1070</v>
      </c>
      <c r="L176" s="53">
        <v>2020051290038</v>
      </c>
      <c r="M176" s="96">
        <v>1</v>
      </c>
      <c r="N176" s="96">
        <v>11021</v>
      </c>
      <c r="O176" s="97" t="str">
        <f>+VLOOKUP(N176,'[1]Productos PD'!$B$2:$C$349,2,FALSE)</f>
        <v>Desarrollar estrategias de hábitos de vida saludable a poblaciones vulnerables relacionadas con salud oral y prevención de enfermedades crónicas modalidad virtual y presencial.</v>
      </c>
      <c r="P176" s="96" t="s">
        <v>952</v>
      </c>
      <c r="Q176" s="96">
        <v>8</v>
      </c>
      <c r="R176" s="122" t="s">
        <v>953</v>
      </c>
      <c r="S176" s="125">
        <v>2</v>
      </c>
      <c r="T176" s="97" t="s">
        <v>1071</v>
      </c>
      <c r="U176" s="97" t="s">
        <v>1152</v>
      </c>
      <c r="V176" s="96" t="s">
        <v>952</v>
      </c>
      <c r="W176" s="125">
        <v>27</v>
      </c>
      <c r="X176" s="103" t="s">
        <v>956</v>
      </c>
      <c r="Y176" s="144">
        <v>0.2</v>
      </c>
      <c r="Z176" s="125">
        <v>0</v>
      </c>
      <c r="AA176" s="125">
        <v>0</v>
      </c>
      <c r="AB176" s="145">
        <v>9</v>
      </c>
      <c r="AC176" s="146">
        <v>8</v>
      </c>
      <c r="AD176" s="145">
        <v>9</v>
      </c>
      <c r="AE176" s="147">
        <v>12</v>
      </c>
      <c r="AF176" s="145">
        <v>9</v>
      </c>
      <c r="AG176" s="145"/>
      <c r="AH176" s="54">
        <f t="shared" si="4"/>
        <v>0.7407407407407407</v>
      </c>
      <c r="AI176" s="54">
        <f t="shared" si="5"/>
        <v>0.7407407407407407</v>
      </c>
      <c r="AJ176" s="135">
        <v>8881326</v>
      </c>
      <c r="AK176" s="148">
        <v>50204</v>
      </c>
      <c r="AL176" s="149" t="s">
        <v>1073</v>
      </c>
      <c r="AM176" s="136">
        <v>5000000</v>
      </c>
      <c r="AN176" s="151"/>
    </row>
    <row r="177" spans="1:40" ht="38.25" x14ac:dyDescent="0.25">
      <c r="A177" s="96">
        <v>1</v>
      </c>
      <c r="B177" s="97" t="s">
        <v>5</v>
      </c>
      <c r="C177" s="96">
        <v>10</v>
      </c>
      <c r="D177" s="96" t="s">
        <v>1139</v>
      </c>
      <c r="E177" s="97" t="s">
        <v>156</v>
      </c>
      <c r="F177" s="96">
        <v>2</v>
      </c>
      <c r="G177" s="96" t="s">
        <v>1149</v>
      </c>
      <c r="H177" s="97" t="s">
        <v>1150</v>
      </c>
      <c r="I177" s="96">
        <v>3</v>
      </c>
      <c r="J177" s="96">
        <v>11</v>
      </c>
      <c r="K177" s="97" t="s">
        <v>1070</v>
      </c>
      <c r="L177" s="53">
        <v>2020051290038</v>
      </c>
      <c r="M177" s="96">
        <v>1</v>
      </c>
      <c r="N177" s="96">
        <v>11021</v>
      </c>
      <c r="O177" s="97" t="str">
        <f>+VLOOKUP(N177,'[1]Productos PD'!$B$2:$C$349,2,FALSE)</f>
        <v>Desarrollar estrategias de hábitos de vida saludable a poblaciones vulnerables relacionadas con salud oral y prevención de enfermedades crónicas modalidad virtual y presencial.</v>
      </c>
      <c r="P177" s="96" t="s">
        <v>952</v>
      </c>
      <c r="Q177" s="96">
        <v>8</v>
      </c>
      <c r="R177" s="122" t="s">
        <v>953</v>
      </c>
      <c r="S177" s="125">
        <v>2</v>
      </c>
      <c r="T177" s="97" t="s">
        <v>1071</v>
      </c>
      <c r="U177" s="97" t="s">
        <v>1153</v>
      </c>
      <c r="V177" s="96" t="s">
        <v>952</v>
      </c>
      <c r="W177" s="125">
        <v>27</v>
      </c>
      <c r="X177" s="103" t="s">
        <v>956</v>
      </c>
      <c r="Y177" s="144">
        <v>0.2</v>
      </c>
      <c r="Z177" s="125">
        <v>0</v>
      </c>
      <c r="AA177" s="125">
        <v>0</v>
      </c>
      <c r="AB177" s="145">
        <v>9</v>
      </c>
      <c r="AC177" s="146">
        <v>11</v>
      </c>
      <c r="AD177" s="145">
        <v>9</v>
      </c>
      <c r="AE177" s="147">
        <v>8</v>
      </c>
      <c r="AF177" s="145">
        <v>9</v>
      </c>
      <c r="AG177" s="145"/>
      <c r="AH177" s="54">
        <f t="shared" si="4"/>
        <v>0.70370370370370372</v>
      </c>
      <c r="AI177" s="54">
        <f t="shared" si="5"/>
        <v>0.70370370370370372</v>
      </c>
      <c r="AJ177" s="135">
        <v>8881326</v>
      </c>
      <c r="AK177" s="148">
        <v>50204</v>
      </c>
      <c r="AL177" s="149" t="s">
        <v>1073</v>
      </c>
      <c r="AM177" s="136">
        <v>5000000</v>
      </c>
      <c r="AN177" s="151"/>
    </row>
    <row r="178" spans="1:40" ht="38.25" x14ac:dyDescent="0.25">
      <c r="A178" s="96">
        <v>1</v>
      </c>
      <c r="B178" s="97" t="s">
        <v>5</v>
      </c>
      <c r="C178" s="96">
        <v>10</v>
      </c>
      <c r="D178" s="96" t="s">
        <v>1139</v>
      </c>
      <c r="E178" s="97" t="s">
        <v>156</v>
      </c>
      <c r="F178" s="96">
        <v>2</v>
      </c>
      <c r="G178" s="96" t="s">
        <v>1149</v>
      </c>
      <c r="H178" s="97" t="s">
        <v>1150</v>
      </c>
      <c r="I178" s="96">
        <v>3</v>
      </c>
      <c r="J178" s="96">
        <v>11</v>
      </c>
      <c r="K178" s="97" t="s">
        <v>1070</v>
      </c>
      <c r="L178" s="53">
        <v>2020051290038</v>
      </c>
      <c r="M178" s="96">
        <v>1</v>
      </c>
      <c r="N178" s="96">
        <v>11021</v>
      </c>
      <c r="O178" s="97" t="str">
        <f>+VLOOKUP(N178,'[1]Productos PD'!$B$2:$C$349,2,FALSE)</f>
        <v>Desarrollar estrategias de hábitos de vida saludable a poblaciones vulnerables relacionadas con salud oral y prevención de enfermedades crónicas modalidad virtual y presencial.</v>
      </c>
      <c r="P178" s="96" t="s">
        <v>952</v>
      </c>
      <c r="Q178" s="96">
        <v>8</v>
      </c>
      <c r="R178" s="122" t="s">
        <v>953</v>
      </c>
      <c r="S178" s="125">
        <v>2</v>
      </c>
      <c r="T178" s="97" t="s">
        <v>1071</v>
      </c>
      <c r="U178" s="97" t="s">
        <v>1154</v>
      </c>
      <c r="V178" s="96" t="s">
        <v>952</v>
      </c>
      <c r="W178" s="125">
        <v>9</v>
      </c>
      <c r="X178" s="103" t="s">
        <v>956</v>
      </c>
      <c r="Y178" s="144">
        <v>0.2</v>
      </c>
      <c r="Z178" s="125">
        <v>0</v>
      </c>
      <c r="AA178" s="125">
        <v>0</v>
      </c>
      <c r="AB178" s="145">
        <v>3</v>
      </c>
      <c r="AC178" s="146">
        <v>0</v>
      </c>
      <c r="AD178" s="145">
        <v>3</v>
      </c>
      <c r="AE178" s="147">
        <v>1</v>
      </c>
      <c r="AF178" s="145">
        <v>3</v>
      </c>
      <c r="AG178" s="145"/>
      <c r="AH178" s="54">
        <f t="shared" si="4"/>
        <v>0.1111111111111111</v>
      </c>
      <c r="AI178" s="54">
        <f t="shared" si="5"/>
        <v>0.1111111111111111</v>
      </c>
      <c r="AJ178" s="135">
        <v>8881326</v>
      </c>
      <c r="AK178" s="148">
        <v>50204</v>
      </c>
      <c r="AL178" s="149" t="s">
        <v>1073</v>
      </c>
      <c r="AM178" s="136">
        <v>4000000</v>
      </c>
      <c r="AN178" s="151"/>
    </row>
    <row r="179" spans="1:40" ht="38.25" x14ac:dyDescent="0.25">
      <c r="A179" s="96">
        <v>1</v>
      </c>
      <c r="B179" s="97" t="s">
        <v>5</v>
      </c>
      <c r="C179" s="96">
        <v>10</v>
      </c>
      <c r="D179" s="96" t="s">
        <v>1139</v>
      </c>
      <c r="E179" s="97" t="s">
        <v>156</v>
      </c>
      <c r="F179" s="96">
        <v>2</v>
      </c>
      <c r="G179" s="96" t="s">
        <v>1149</v>
      </c>
      <c r="H179" s="97" t="s">
        <v>1150</v>
      </c>
      <c r="I179" s="96">
        <v>3</v>
      </c>
      <c r="J179" s="96">
        <v>11</v>
      </c>
      <c r="K179" s="97" t="s">
        <v>1070</v>
      </c>
      <c r="L179" s="53">
        <v>2020051290038</v>
      </c>
      <c r="M179" s="96">
        <v>1</v>
      </c>
      <c r="N179" s="96">
        <v>11021</v>
      </c>
      <c r="O179" s="97" t="str">
        <f>+VLOOKUP(N179,'[1]Productos PD'!$B$2:$C$349,2,FALSE)</f>
        <v>Desarrollar estrategias de hábitos de vida saludable a poblaciones vulnerables relacionadas con salud oral y prevención de enfermedades crónicas modalidad virtual y presencial.</v>
      </c>
      <c r="P179" s="96" t="s">
        <v>952</v>
      </c>
      <c r="Q179" s="96">
        <v>8</v>
      </c>
      <c r="R179" s="122" t="s">
        <v>953</v>
      </c>
      <c r="S179" s="125">
        <v>2</v>
      </c>
      <c r="T179" s="97" t="s">
        <v>1071</v>
      </c>
      <c r="U179" s="97" t="s">
        <v>1155</v>
      </c>
      <c r="V179" s="96" t="s">
        <v>952</v>
      </c>
      <c r="W179" s="125">
        <v>27</v>
      </c>
      <c r="X179" s="103" t="s">
        <v>956</v>
      </c>
      <c r="Y179" s="144">
        <v>0.2</v>
      </c>
      <c r="Z179" s="125">
        <v>0</v>
      </c>
      <c r="AA179" s="125">
        <v>0</v>
      </c>
      <c r="AB179" s="145">
        <v>9</v>
      </c>
      <c r="AC179" s="146">
        <v>4</v>
      </c>
      <c r="AD179" s="145">
        <v>9</v>
      </c>
      <c r="AE179" s="147">
        <v>11</v>
      </c>
      <c r="AF179" s="145">
        <v>9</v>
      </c>
      <c r="AG179" s="145"/>
      <c r="AH179" s="54">
        <f t="shared" si="4"/>
        <v>0.55555555555555558</v>
      </c>
      <c r="AI179" s="54">
        <f t="shared" si="5"/>
        <v>0.55555555555555558</v>
      </c>
      <c r="AJ179" s="135">
        <v>8881326</v>
      </c>
      <c r="AK179" s="148">
        <v>50204</v>
      </c>
      <c r="AL179" s="149" t="s">
        <v>1073</v>
      </c>
      <c r="AM179" s="136">
        <v>5000000</v>
      </c>
      <c r="AN179" s="151"/>
    </row>
    <row r="180" spans="1:40" ht="38.25" x14ac:dyDescent="0.25">
      <c r="A180" s="96">
        <v>1</v>
      </c>
      <c r="B180" s="97" t="s">
        <v>5</v>
      </c>
      <c r="C180" s="96">
        <v>10</v>
      </c>
      <c r="D180" s="96" t="s">
        <v>1139</v>
      </c>
      <c r="E180" s="97" t="s">
        <v>156</v>
      </c>
      <c r="F180" s="96">
        <v>3</v>
      </c>
      <c r="G180" s="96" t="s">
        <v>1156</v>
      </c>
      <c r="H180" s="97" t="s">
        <v>1157</v>
      </c>
      <c r="I180" s="96">
        <v>3</v>
      </c>
      <c r="J180" s="96">
        <v>11</v>
      </c>
      <c r="K180" s="97" t="s">
        <v>1070</v>
      </c>
      <c r="L180" s="53">
        <v>2020051290038</v>
      </c>
      <c r="M180" s="96">
        <v>1</v>
      </c>
      <c r="N180" s="96">
        <v>11031</v>
      </c>
      <c r="O180" s="97" t="str">
        <f>+VLOOKUP(N180,'[1]Productos PD'!$B$2:$C$349,2,FALSE)</f>
        <v>Desarrollar estrategias para promover la lactancia materna y hábitos de alimentación saludable.</v>
      </c>
      <c r="P180" s="96" t="s">
        <v>952</v>
      </c>
      <c r="Q180" s="96">
        <v>8</v>
      </c>
      <c r="R180" s="122" t="s">
        <v>953</v>
      </c>
      <c r="S180" s="125">
        <v>2</v>
      </c>
      <c r="T180" s="97" t="s">
        <v>1071</v>
      </c>
      <c r="U180" s="97" t="s">
        <v>1158</v>
      </c>
      <c r="V180" s="96" t="s">
        <v>952</v>
      </c>
      <c r="W180" s="125">
        <v>9</v>
      </c>
      <c r="X180" s="103" t="s">
        <v>956</v>
      </c>
      <c r="Y180" s="144">
        <v>0.5</v>
      </c>
      <c r="Z180" s="125">
        <v>0</v>
      </c>
      <c r="AA180" s="125">
        <v>0</v>
      </c>
      <c r="AB180" s="145">
        <v>3</v>
      </c>
      <c r="AC180" s="146">
        <v>13</v>
      </c>
      <c r="AD180" s="145">
        <v>3</v>
      </c>
      <c r="AE180" s="147">
        <v>10</v>
      </c>
      <c r="AF180" s="145">
        <v>3</v>
      </c>
      <c r="AG180" s="145"/>
      <c r="AH180" s="54">
        <f t="shared" si="4"/>
        <v>2.5555555555555554</v>
      </c>
      <c r="AI180" s="54">
        <f t="shared" si="5"/>
        <v>1</v>
      </c>
      <c r="AJ180" s="135">
        <v>8426250</v>
      </c>
      <c r="AK180" s="148">
        <v>50206</v>
      </c>
      <c r="AL180" s="149" t="s">
        <v>1073</v>
      </c>
      <c r="AM180" s="136">
        <v>8426251</v>
      </c>
      <c r="AN180" s="151"/>
    </row>
    <row r="181" spans="1:40" ht="38.25" x14ac:dyDescent="0.25">
      <c r="A181" s="96">
        <v>1</v>
      </c>
      <c r="B181" s="97" t="s">
        <v>5</v>
      </c>
      <c r="C181" s="96">
        <v>10</v>
      </c>
      <c r="D181" s="96" t="s">
        <v>1139</v>
      </c>
      <c r="E181" s="97" t="s">
        <v>156</v>
      </c>
      <c r="F181" s="96">
        <v>3</v>
      </c>
      <c r="G181" s="96" t="s">
        <v>1156</v>
      </c>
      <c r="H181" s="97" t="s">
        <v>1157</v>
      </c>
      <c r="I181" s="96">
        <v>3</v>
      </c>
      <c r="J181" s="96">
        <v>11</v>
      </c>
      <c r="K181" s="97" t="s">
        <v>1070</v>
      </c>
      <c r="L181" s="53">
        <v>2020051290038</v>
      </c>
      <c r="M181" s="96">
        <v>1</v>
      </c>
      <c r="N181" s="96">
        <v>11031</v>
      </c>
      <c r="O181" s="97" t="str">
        <f>+VLOOKUP(N181,'[1]Productos PD'!$B$2:$C$349,2,FALSE)</f>
        <v>Desarrollar estrategias para promover la lactancia materna y hábitos de alimentación saludable.</v>
      </c>
      <c r="P181" s="96" t="s">
        <v>952</v>
      </c>
      <c r="Q181" s="96">
        <v>8</v>
      </c>
      <c r="R181" s="122" t="s">
        <v>953</v>
      </c>
      <c r="S181" s="125">
        <v>2</v>
      </c>
      <c r="T181" s="97" t="s">
        <v>1071</v>
      </c>
      <c r="U181" s="97" t="s">
        <v>1159</v>
      </c>
      <c r="V181" s="96" t="s">
        <v>952</v>
      </c>
      <c r="W181" s="125">
        <v>4</v>
      </c>
      <c r="X181" s="103" t="s">
        <v>956</v>
      </c>
      <c r="Y181" s="144">
        <v>0.5</v>
      </c>
      <c r="Z181" s="125">
        <v>0</v>
      </c>
      <c r="AA181" s="125">
        <v>0</v>
      </c>
      <c r="AB181" s="145">
        <v>1</v>
      </c>
      <c r="AC181" s="146">
        <v>3</v>
      </c>
      <c r="AD181" s="145">
        <v>2</v>
      </c>
      <c r="AE181" s="147">
        <v>2</v>
      </c>
      <c r="AF181" s="145">
        <v>1</v>
      </c>
      <c r="AG181" s="145"/>
      <c r="AH181" s="54">
        <f t="shared" si="4"/>
        <v>1.25</v>
      </c>
      <c r="AI181" s="54">
        <f t="shared" si="5"/>
        <v>1</v>
      </c>
      <c r="AJ181" s="135">
        <v>8426250</v>
      </c>
      <c r="AK181" s="148">
        <v>50206</v>
      </c>
      <c r="AL181" s="149" t="s">
        <v>1073</v>
      </c>
      <c r="AM181" s="136">
        <v>8426251</v>
      </c>
      <c r="AN181" s="151"/>
    </row>
    <row r="182" spans="1:40" ht="38.25" x14ac:dyDescent="0.25">
      <c r="A182" s="96">
        <v>1</v>
      </c>
      <c r="B182" s="97" t="s">
        <v>5</v>
      </c>
      <c r="C182" s="96">
        <v>10</v>
      </c>
      <c r="D182" s="96" t="s">
        <v>1139</v>
      </c>
      <c r="E182" s="97" t="s">
        <v>156</v>
      </c>
      <c r="F182" s="96">
        <v>4</v>
      </c>
      <c r="G182" s="96" t="s">
        <v>1160</v>
      </c>
      <c r="H182" s="97" t="s">
        <v>1161</v>
      </c>
      <c r="I182" s="96">
        <v>3</v>
      </c>
      <c r="J182" s="96">
        <v>5</v>
      </c>
      <c r="K182" s="97" t="s">
        <v>1070</v>
      </c>
      <c r="L182" s="53">
        <v>2020051290038</v>
      </c>
      <c r="M182" s="96">
        <v>1</v>
      </c>
      <c r="N182" s="96">
        <v>11041</v>
      </c>
      <c r="O182" s="97" t="str">
        <f>+VLOOKUP(N182,'[1]Productos PD'!$B$2:$C$349,2,FALSE)</f>
        <v>Desarrollar estrategias sobre maternidad segura.</v>
      </c>
      <c r="P182" s="96" t="s">
        <v>952</v>
      </c>
      <c r="Q182" s="96">
        <v>4</v>
      </c>
      <c r="R182" s="122" t="s">
        <v>953</v>
      </c>
      <c r="S182" s="125">
        <v>1</v>
      </c>
      <c r="T182" s="97" t="s">
        <v>1071</v>
      </c>
      <c r="U182" s="97" t="s">
        <v>1162</v>
      </c>
      <c r="V182" s="96" t="s">
        <v>952</v>
      </c>
      <c r="W182" s="125">
        <v>9</v>
      </c>
      <c r="X182" s="103" t="s">
        <v>956</v>
      </c>
      <c r="Y182" s="144">
        <v>1</v>
      </c>
      <c r="Z182" s="125">
        <v>0</v>
      </c>
      <c r="AA182" s="125">
        <v>0</v>
      </c>
      <c r="AB182" s="145">
        <v>3</v>
      </c>
      <c r="AC182" s="146">
        <v>2</v>
      </c>
      <c r="AD182" s="145">
        <v>3</v>
      </c>
      <c r="AE182" s="147">
        <v>4</v>
      </c>
      <c r="AF182" s="145">
        <v>3</v>
      </c>
      <c r="AG182" s="145"/>
      <c r="AH182" s="54">
        <f t="shared" si="4"/>
        <v>0.66666666666666663</v>
      </c>
      <c r="AI182" s="54">
        <f t="shared" si="5"/>
        <v>0.66666666666666663</v>
      </c>
      <c r="AJ182" s="135">
        <v>9527212</v>
      </c>
      <c r="AK182" s="148">
        <v>50207</v>
      </c>
      <c r="AL182" s="149" t="s">
        <v>1073</v>
      </c>
      <c r="AM182" s="136">
        <v>2000000</v>
      </c>
      <c r="AN182" s="151"/>
    </row>
    <row r="183" spans="1:40" ht="38.25" x14ac:dyDescent="0.25">
      <c r="A183" s="96">
        <v>1</v>
      </c>
      <c r="B183" s="97" t="s">
        <v>5</v>
      </c>
      <c r="C183" s="96">
        <v>10</v>
      </c>
      <c r="D183" s="96" t="s">
        <v>1139</v>
      </c>
      <c r="E183" s="97" t="s">
        <v>156</v>
      </c>
      <c r="F183" s="96">
        <v>4</v>
      </c>
      <c r="G183" s="96" t="s">
        <v>1160</v>
      </c>
      <c r="H183" s="97" t="s">
        <v>1161</v>
      </c>
      <c r="I183" s="96">
        <v>3</v>
      </c>
      <c r="J183" s="96"/>
      <c r="K183" s="97" t="s">
        <v>1070</v>
      </c>
      <c r="L183" s="53">
        <v>2020051290038</v>
      </c>
      <c r="M183" s="96">
        <v>2</v>
      </c>
      <c r="N183" s="96">
        <v>11042</v>
      </c>
      <c r="O183" s="97" t="str">
        <f>+VLOOKUP(N183,'[1]Productos PD'!$B$2:$C$349,2,FALSE)</f>
        <v>Implementar estrategia de promoción de derechos y deberes en salud sexual y reproductiva.</v>
      </c>
      <c r="P183" s="96" t="s">
        <v>952</v>
      </c>
      <c r="Q183" s="96">
        <v>4</v>
      </c>
      <c r="R183" s="122" t="s">
        <v>953</v>
      </c>
      <c r="S183" s="125">
        <v>1</v>
      </c>
      <c r="T183" s="97" t="s">
        <v>1071</v>
      </c>
      <c r="U183" s="97" t="s">
        <v>1163</v>
      </c>
      <c r="V183" s="96" t="s">
        <v>952</v>
      </c>
      <c r="W183" s="125">
        <v>9</v>
      </c>
      <c r="X183" s="103" t="s">
        <v>956</v>
      </c>
      <c r="Y183" s="144">
        <v>1</v>
      </c>
      <c r="Z183" s="125">
        <v>0</v>
      </c>
      <c r="AA183" s="125">
        <v>0</v>
      </c>
      <c r="AB183" s="145">
        <v>3</v>
      </c>
      <c r="AC183" s="146">
        <v>7</v>
      </c>
      <c r="AD183" s="145">
        <v>3</v>
      </c>
      <c r="AE183" s="147">
        <v>5</v>
      </c>
      <c r="AF183" s="145">
        <v>3</v>
      </c>
      <c r="AG183" s="145"/>
      <c r="AH183" s="54">
        <f t="shared" si="4"/>
        <v>1.3333333333333333</v>
      </c>
      <c r="AI183" s="54">
        <f t="shared" si="5"/>
        <v>1</v>
      </c>
      <c r="AJ183" s="135">
        <v>9527212</v>
      </c>
      <c r="AK183" s="148">
        <v>50207</v>
      </c>
      <c r="AL183" s="149" t="s">
        <v>1073</v>
      </c>
      <c r="AM183" s="136">
        <v>3000000</v>
      </c>
      <c r="AN183" s="151"/>
    </row>
    <row r="184" spans="1:40" ht="38.25" x14ac:dyDescent="0.25">
      <c r="A184" s="96">
        <v>1</v>
      </c>
      <c r="B184" s="97" t="s">
        <v>5</v>
      </c>
      <c r="C184" s="96">
        <v>10</v>
      </c>
      <c r="D184" s="96" t="s">
        <v>1139</v>
      </c>
      <c r="E184" s="97" t="s">
        <v>156</v>
      </c>
      <c r="F184" s="96">
        <v>5</v>
      </c>
      <c r="G184" s="96" t="s">
        <v>1164</v>
      </c>
      <c r="H184" s="97" t="s">
        <v>1165</v>
      </c>
      <c r="I184" s="96">
        <v>3</v>
      </c>
      <c r="J184" s="96"/>
      <c r="K184" s="97" t="s">
        <v>1070</v>
      </c>
      <c r="L184" s="53">
        <v>2020051290038</v>
      </c>
      <c r="M184" s="96">
        <v>1</v>
      </c>
      <c r="N184" s="96">
        <v>11051</v>
      </c>
      <c r="O184" s="97" t="str">
        <f>+VLOOKUP(N184,'[1]Productos PD'!$B$2:$C$349,2,FALSE)</f>
        <v>Realizar los planes de eventos de mitigación del riesgo en salud pública que se requieran (Sika, Dengue, Chincunguña, Covid-19).</v>
      </c>
      <c r="P184" s="96" t="s">
        <v>952</v>
      </c>
      <c r="Q184" s="96">
        <v>4</v>
      </c>
      <c r="R184" s="122" t="s">
        <v>953</v>
      </c>
      <c r="S184" s="125">
        <v>1</v>
      </c>
      <c r="T184" s="97" t="s">
        <v>1071</v>
      </c>
      <c r="U184" s="97" t="s">
        <v>1166</v>
      </c>
      <c r="V184" s="96" t="s">
        <v>952</v>
      </c>
      <c r="W184" s="125">
        <v>4</v>
      </c>
      <c r="X184" s="103" t="s">
        <v>956</v>
      </c>
      <c r="Y184" s="144">
        <v>0.43893888341040288</v>
      </c>
      <c r="Z184" s="125">
        <v>0</v>
      </c>
      <c r="AA184" s="125">
        <v>0</v>
      </c>
      <c r="AB184" s="145">
        <v>0</v>
      </c>
      <c r="AC184" s="146">
        <v>0</v>
      </c>
      <c r="AD184" s="145">
        <v>4</v>
      </c>
      <c r="AE184" s="147">
        <v>0</v>
      </c>
      <c r="AF184" s="145">
        <v>0</v>
      </c>
      <c r="AG184" s="145"/>
      <c r="AH184" s="54">
        <f t="shared" si="4"/>
        <v>0</v>
      </c>
      <c r="AI184" s="54">
        <f t="shared" si="5"/>
        <v>0</v>
      </c>
      <c r="AJ184" s="135">
        <v>12331876</v>
      </c>
      <c r="AK184" s="148">
        <v>50212</v>
      </c>
      <c r="AL184" s="149" t="s">
        <v>1073</v>
      </c>
      <c r="AM184" s="136">
        <v>0</v>
      </c>
      <c r="AN184" s="151" t="s">
        <v>1167</v>
      </c>
    </row>
    <row r="185" spans="1:40" ht="38.25" x14ac:dyDescent="0.25">
      <c r="A185" s="96">
        <v>1</v>
      </c>
      <c r="B185" s="97" t="s">
        <v>5</v>
      </c>
      <c r="C185" s="96">
        <v>10</v>
      </c>
      <c r="D185" s="96" t="s">
        <v>1139</v>
      </c>
      <c r="E185" s="97" t="s">
        <v>156</v>
      </c>
      <c r="F185" s="96">
        <v>5</v>
      </c>
      <c r="G185" s="96" t="s">
        <v>1164</v>
      </c>
      <c r="H185" s="97" t="s">
        <v>1165</v>
      </c>
      <c r="I185" s="96">
        <v>3</v>
      </c>
      <c r="J185" s="96"/>
      <c r="K185" s="97" t="s">
        <v>1070</v>
      </c>
      <c r="L185" s="53">
        <v>2020051290038</v>
      </c>
      <c r="M185" s="96">
        <v>1</v>
      </c>
      <c r="N185" s="96">
        <v>11051</v>
      </c>
      <c r="O185" s="97" t="str">
        <f>+VLOOKUP(N185,'[1]Productos PD'!$B$2:$C$349,2,FALSE)</f>
        <v>Realizar los planes de eventos de mitigación del riesgo en salud pública que se requieran (Sika, Dengue, Chincunguña, Covid-19).</v>
      </c>
      <c r="P185" s="96" t="s">
        <v>952</v>
      </c>
      <c r="Q185" s="96">
        <v>4</v>
      </c>
      <c r="R185" s="122" t="s">
        <v>953</v>
      </c>
      <c r="S185" s="125">
        <v>1</v>
      </c>
      <c r="T185" s="97" t="s">
        <v>1071</v>
      </c>
      <c r="U185" s="97" t="s">
        <v>1168</v>
      </c>
      <c r="V185" s="96" t="s">
        <v>952</v>
      </c>
      <c r="W185" s="125">
        <v>9</v>
      </c>
      <c r="X185" s="103" t="s">
        <v>956</v>
      </c>
      <c r="Y185" s="144">
        <v>0.11425624258202023</v>
      </c>
      <c r="Z185" s="125">
        <v>0</v>
      </c>
      <c r="AA185" s="125">
        <v>0</v>
      </c>
      <c r="AB185" s="145">
        <v>3</v>
      </c>
      <c r="AC185" s="146">
        <v>0</v>
      </c>
      <c r="AD185" s="145">
        <v>3</v>
      </c>
      <c r="AE185" s="147">
        <v>3</v>
      </c>
      <c r="AF185" s="145">
        <v>3</v>
      </c>
      <c r="AG185" s="145"/>
      <c r="AH185" s="54">
        <f t="shared" si="4"/>
        <v>0.33333333333333331</v>
      </c>
      <c r="AI185" s="54">
        <f t="shared" si="5"/>
        <v>0.33333333333333331</v>
      </c>
      <c r="AJ185" s="135">
        <v>3210000</v>
      </c>
      <c r="AK185" s="148">
        <v>50209</v>
      </c>
      <c r="AL185" s="149" t="s">
        <v>1073</v>
      </c>
      <c r="AM185" s="136">
        <v>1206715</v>
      </c>
      <c r="AN185" s="151"/>
    </row>
    <row r="186" spans="1:40" ht="38.25" x14ac:dyDescent="0.25">
      <c r="A186" s="96">
        <v>1</v>
      </c>
      <c r="B186" s="97" t="s">
        <v>5</v>
      </c>
      <c r="C186" s="96">
        <v>10</v>
      </c>
      <c r="D186" s="96" t="s">
        <v>1139</v>
      </c>
      <c r="E186" s="97" t="s">
        <v>156</v>
      </c>
      <c r="F186" s="96">
        <v>5</v>
      </c>
      <c r="G186" s="96" t="s">
        <v>1164</v>
      </c>
      <c r="H186" s="97" t="s">
        <v>1165</v>
      </c>
      <c r="I186" s="96">
        <v>3</v>
      </c>
      <c r="J186" s="96"/>
      <c r="K186" s="97" t="s">
        <v>1070</v>
      </c>
      <c r="L186" s="53">
        <v>2020051290038</v>
      </c>
      <c r="M186" s="96">
        <v>1</v>
      </c>
      <c r="N186" s="96">
        <v>11051</v>
      </c>
      <c r="O186" s="97" t="str">
        <f>+VLOOKUP(N186,'[1]Productos PD'!$B$2:$C$349,2,FALSE)</f>
        <v>Realizar los planes de eventos de mitigación del riesgo en salud pública que se requieran (Sika, Dengue, Chincunguña, Covid-19).</v>
      </c>
      <c r="P186" s="96" t="s">
        <v>952</v>
      </c>
      <c r="Q186" s="96">
        <v>4</v>
      </c>
      <c r="R186" s="122" t="s">
        <v>953</v>
      </c>
      <c r="S186" s="125">
        <v>1</v>
      </c>
      <c r="T186" s="97" t="s">
        <v>1071</v>
      </c>
      <c r="U186" s="97" t="s">
        <v>1169</v>
      </c>
      <c r="V186" s="96" t="s">
        <v>952</v>
      </c>
      <c r="W186" s="125">
        <v>1</v>
      </c>
      <c r="X186" s="103" t="s">
        <v>956</v>
      </c>
      <c r="Y186" s="144">
        <v>0.44680487400757685</v>
      </c>
      <c r="Z186" s="125">
        <v>0</v>
      </c>
      <c r="AA186" s="125">
        <v>0</v>
      </c>
      <c r="AB186" s="145">
        <v>0</v>
      </c>
      <c r="AC186" s="146">
        <v>0</v>
      </c>
      <c r="AD186" s="145">
        <v>0</v>
      </c>
      <c r="AE186" s="147">
        <v>0</v>
      </c>
      <c r="AF186" s="145">
        <v>1</v>
      </c>
      <c r="AG186" s="145"/>
      <c r="AH186" s="54">
        <f t="shared" si="4"/>
        <v>0</v>
      </c>
      <c r="AI186" s="54">
        <f t="shared" si="5"/>
        <v>0</v>
      </c>
      <c r="AJ186" s="135">
        <v>7487656</v>
      </c>
      <c r="AK186" s="148">
        <v>51411</v>
      </c>
      <c r="AL186" s="149" t="s">
        <v>1073</v>
      </c>
      <c r="AM186" s="136">
        <v>721883</v>
      </c>
      <c r="AN186" s="151"/>
    </row>
    <row r="187" spans="1:40" ht="38.25" x14ac:dyDescent="0.25">
      <c r="A187" s="96">
        <v>1</v>
      </c>
      <c r="B187" s="97" t="s">
        <v>5</v>
      </c>
      <c r="C187" s="96">
        <v>10</v>
      </c>
      <c r="D187" s="96" t="s">
        <v>1139</v>
      </c>
      <c r="E187" s="97" t="s">
        <v>156</v>
      </c>
      <c r="F187" s="96">
        <v>5</v>
      </c>
      <c r="G187" s="96" t="s">
        <v>1164</v>
      </c>
      <c r="H187" s="97" t="s">
        <v>1165</v>
      </c>
      <c r="I187" s="96">
        <v>3</v>
      </c>
      <c r="J187" s="96"/>
      <c r="K187" s="97" t="s">
        <v>1070</v>
      </c>
      <c r="L187" s="53">
        <v>2020051290038</v>
      </c>
      <c r="M187" s="96">
        <v>1</v>
      </c>
      <c r="N187" s="96">
        <v>11051</v>
      </c>
      <c r="O187" s="97" t="str">
        <f>+VLOOKUP(N187,'[1]Productos PD'!$B$2:$C$349,2,FALSE)</f>
        <v>Realizar los planes de eventos de mitigación del riesgo en salud pública que se requieran (Sika, Dengue, Chincunguña, Covid-19).</v>
      </c>
      <c r="P187" s="96" t="s">
        <v>952</v>
      </c>
      <c r="Q187" s="96">
        <v>5</v>
      </c>
      <c r="R187" s="122" t="s">
        <v>953</v>
      </c>
      <c r="S187" s="125">
        <v>1</v>
      </c>
      <c r="T187" s="97" t="s">
        <v>1071</v>
      </c>
      <c r="U187" s="97" t="s">
        <v>1169</v>
      </c>
      <c r="V187" s="96" t="s">
        <v>952</v>
      </c>
      <c r="W187" s="125">
        <v>1</v>
      </c>
      <c r="X187" s="103" t="s">
        <v>956</v>
      </c>
      <c r="Y187" s="144">
        <v>0.44680487400757685</v>
      </c>
      <c r="Z187" s="125">
        <v>0</v>
      </c>
      <c r="AA187" s="125">
        <v>0</v>
      </c>
      <c r="AB187" s="145">
        <v>0</v>
      </c>
      <c r="AC187" s="146">
        <v>0</v>
      </c>
      <c r="AD187" s="145">
        <v>0</v>
      </c>
      <c r="AE187" s="147">
        <v>0</v>
      </c>
      <c r="AF187" s="145">
        <v>1</v>
      </c>
      <c r="AG187" s="145"/>
      <c r="AH187" s="54">
        <f t="shared" si="4"/>
        <v>0</v>
      </c>
      <c r="AI187" s="54">
        <f t="shared" si="5"/>
        <v>0</v>
      </c>
      <c r="AJ187" s="135">
        <v>4703507</v>
      </c>
      <c r="AK187" s="148">
        <v>50213</v>
      </c>
      <c r="AL187" s="149" t="s">
        <v>1073</v>
      </c>
      <c r="AM187" s="136">
        <v>0</v>
      </c>
      <c r="AN187" s="154" t="s">
        <v>1170</v>
      </c>
    </row>
    <row r="188" spans="1:40" ht="38.25" x14ac:dyDescent="0.25">
      <c r="A188" s="96">
        <v>1</v>
      </c>
      <c r="B188" s="97" t="s">
        <v>5</v>
      </c>
      <c r="C188" s="96">
        <v>10</v>
      </c>
      <c r="D188" s="96" t="s">
        <v>1139</v>
      </c>
      <c r="E188" s="97" t="s">
        <v>156</v>
      </c>
      <c r="F188" s="96">
        <v>5</v>
      </c>
      <c r="G188" s="96" t="s">
        <v>1164</v>
      </c>
      <c r="H188" s="97" t="s">
        <v>1165</v>
      </c>
      <c r="I188" s="96">
        <v>3</v>
      </c>
      <c r="J188" s="96"/>
      <c r="K188" s="97" t="s">
        <v>1070</v>
      </c>
      <c r="L188" s="53">
        <v>2020051290038</v>
      </c>
      <c r="M188" s="96">
        <v>1</v>
      </c>
      <c r="N188" s="96">
        <v>11051</v>
      </c>
      <c r="O188" s="97" t="str">
        <f>+VLOOKUP(N188,'[1]Productos PD'!$B$2:$C$349,2,FALSE)</f>
        <v>Realizar los planes de eventos de mitigación del riesgo en salud pública que se requieran (Sika, Dengue, Chincunguña, Covid-19).</v>
      </c>
      <c r="P188" s="96" t="s">
        <v>952</v>
      </c>
      <c r="Q188" s="96">
        <v>6</v>
      </c>
      <c r="R188" s="122" t="s">
        <v>953</v>
      </c>
      <c r="S188" s="125">
        <v>1</v>
      </c>
      <c r="T188" s="97" t="s">
        <v>1071</v>
      </c>
      <c r="U188" s="97" t="s">
        <v>1169</v>
      </c>
      <c r="V188" s="96" t="s">
        <v>952</v>
      </c>
      <c r="W188" s="125">
        <v>1</v>
      </c>
      <c r="X188" s="103" t="s">
        <v>956</v>
      </c>
      <c r="Y188" s="144">
        <v>0.44680487400757685</v>
      </c>
      <c r="Z188" s="125">
        <v>0</v>
      </c>
      <c r="AA188" s="125">
        <v>0</v>
      </c>
      <c r="AB188" s="145">
        <v>0</v>
      </c>
      <c r="AC188" s="146">
        <v>0</v>
      </c>
      <c r="AD188" s="145">
        <v>0</v>
      </c>
      <c r="AE188" s="147">
        <v>0</v>
      </c>
      <c r="AF188" s="145">
        <v>1</v>
      </c>
      <c r="AG188" s="145"/>
      <c r="AH188" s="54">
        <f t="shared" si="4"/>
        <v>0</v>
      </c>
      <c r="AI188" s="54">
        <f t="shared" si="5"/>
        <v>0</v>
      </c>
      <c r="AJ188" s="135">
        <v>361706</v>
      </c>
      <c r="AK188" s="148">
        <v>50216</v>
      </c>
      <c r="AL188" s="149" t="s">
        <v>1073</v>
      </c>
      <c r="AM188" s="136">
        <v>0</v>
      </c>
      <c r="AN188" s="154" t="s">
        <v>1170</v>
      </c>
    </row>
    <row r="189" spans="1:40" ht="38.25" x14ac:dyDescent="0.25">
      <c r="A189" s="96">
        <v>1</v>
      </c>
      <c r="B189" s="97" t="s">
        <v>5</v>
      </c>
      <c r="C189" s="96">
        <v>10</v>
      </c>
      <c r="D189" s="96" t="s">
        <v>1139</v>
      </c>
      <c r="E189" s="97" t="s">
        <v>156</v>
      </c>
      <c r="F189" s="96">
        <v>6</v>
      </c>
      <c r="G189" s="96" t="s">
        <v>1171</v>
      </c>
      <c r="H189" s="97" t="s">
        <v>1172</v>
      </c>
      <c r="I189" s="96">
        <v>3</v>
      </c>
      <c r="J189" s="96"/>
      <c r="K189" s="97" t="s">
        <v>1070</v>
      </c>
      <c r="L189" s="53">
        <v>2020051290038</v>
      </c>
      <c r="M189" s="96">
        <v>1</v>
      </c>
      <c r="N189" s="96">
        <v>11061</v>
      </c>
      <c r="O189" s="97" t="str">
        <f>+VLOOKUP(N189,'[1]Productos PD'!$B$2:$C$349,2,FALSE)</f>
        <v>Promover estrategia de estilos, modos y condiciones saludables en el entorno laboral en sector formal e informal de la economía.</v>
      </c>
      <c r="P189" s="96" t="s">
        <v>952</v>
      </c>
      <c r="Q189" s="96">
        <v>4</v>
      </c>
      <c r="R189" s="122" t="s">
        <v>953</v>
      </c>
      <c r="S189" s="125">
        <v>1</v>
      </c>
      <c r="T189" s="97" t="s">
        <v>1071</v>
      </c>
      <c r="U189" s="97" t="s">
        <v>1173</v>
      </c>
      <c r="V189" s="96" t="s">
        <v>952</v>
      </c>
      <c r="W189" s="125">
        <v>54</v>
      </c>
      <c r="X189" s="103" t="s">
        <v>956</v>
      </c>
      <c r="Y189" s="144">
        <v>0.40549091498143697</v>
      </c>
      <c r="Z189" s="125">
        <v>0</v>
      </c>
      <c r="AA189" s="125">
        <v>0</v>
      </c>
      <c r="AB189" s="145">
        <v>18</v>
      </c>
      <c r="AC189" s="146">
        <v>21</v>
      </c>
      <c r="AD189" s="145">
        <v>18</v>
      </c>
      <c r="AE189" s="147">
        <v>77</v>
      </c>
      <c r="AF189" s="145">
        <v>18</v>
      </c>
      <c r="AG189" s="145"/>
      <c r="AH189" s="54">
        <f t="shared" si="4"/>
        <v>1.8148148148148149</v>
      </c>
      <c r="AI189" s="54">
        <f t="shared" si="5"/>
        <v>1</v>
      </c>
      <c r="AJ189" s="135">
        <v>11101658</v>
      </c>
      <c r="AK189" s="148">
        <v>50210</v>
      </c>
      <c r="AL189" s="149" t="s">
        <v>1073</v>
      </c>
      <c r="AM189" s="136">
        <v>7500000</v>
      </c>
      <c r="AN189" s="161"/>
    </row>
    <row r="190" spans="1:40" ht="38.25" x14ac:dyDescent="0.25">
      <c r="A190" s="96">
        <v>1</v>
      </c>
      <c r="B190" s="97" t="s">
        <v>5</v>
      </c>
      <c r="C190" s="96">
        <v>10</v>
      </c>
      <c r="D190" s="96" t="s">
        <v>1139</v>
      </c>
      <c r="E190" s="97" t="s">
        <v>156</v>
      </c>
      <c r="F190" s="96">
        <v>6</v>
      </c>
      <c r="G190" s="96" t="s">
        <v>1171</v>
      </c>
      <c r="H190" s="97" t="s">
        <v>1172</v>
      </c>
      <c r="I190" s="96">
        <v>3</v>
      </c>
      <c r="J190" s="96"/>
      <c r="K190" s="97" t="s">
        <v>1070</v>
      </c>
      <c r="L190" s="53">
        <v>2020051290038</v>
      </c>
      <c r="M190" s="96">
        <v>1</v>
      </c>
      <c r="N190" s="96">
        <v>11061</v>
      </c>
      <c r="O190" s="97" t="str">
        <f>+VLOOKUP(N190,'[1]Productos PD'!$B$2:$C$349,2,FALSE)</f>
        <v>Promover estrategia de estilos, modos y condiciones saludables en el entorno laboral en sector formal e informal de la economía.</v>
      </c>
      <c r="P190" s="96" t="s">
        <v>952</v>
      </c>
      <c r="Q190" s="96">
        <v>4</v>
      </c>
      <c r="R190" s="122" t="s">
        <v>953</v>
      </c>
      <c r="S190" s="125">
        <v>1</v>
      </c>
      <c r="T190" s="97" t="s">
        <v>1071</v>
      </c>
      <c r="U190" s="97" t="s">
        <v>1174</v>
      </c>
      <c r="V190" s="96" t="s">
        <v>952</v>
      </c>
      <c r="W190" s="125">
        <v>9</v>
      </c>
      <c r="X190" s="103" t="s">
        <v>956</v>
      </c>
      <c r="Y190" s="144">
        <v>0.40549087845617965</v>
      </c>
      <c r="Z190" s="125">
        <v>0</v>
      </c>
      <c r="AA190" s="125">
        <v>0</v>
      </c>
      <c r="AB190" s="145">
        <v>3</v>
      </c>
      <c r="AC190" s="146">
        <v>2</v>
      </c>
      <c r="AD190" s="145">
        <v>3</v>
      </c>
      <c r="AE190" s="147">
        <v>3</v>
      </c>
      <c r="AF190" s="145">
        <v>3</v>
      </c>
      <c r="AG190" s="145"/>
      <c r="AH190" s="54">
        <f t="shared" si="4"/>
        <v>0.55555555555555558</v>
      </c>
      <c r="AI190" s="54">
        <f t="shared" si="5"/>
        <v>0.55555555555555558</v>
      </c>
      <c r="AJ190" s="135">
        <v>11101657</v>
      </c>
      <c r="AK190" s="148">
        <v>50210</v>
      </c>
      <c r="AL190" s="149" t="s">
        <v>1073</v>
      </c>
      <c r="AM190" s="136">
        <v>3000000</v>
      </c>
      <c r="AN190" s="151"/>
    </row>
    <row r="191" spans="1:40" ht="38.25" x14ac:dyDescent="0.25">
      <c r="A191" s="96">
        <v>1</v>
      </c>
      <c r="B191" s="97" t="s">
        <v>5</v>
      </c>
      <c r="C191" s="96">
        <v>10</v>
      </c>
      <c r="D191" s="96" t="s">
        <v>1139</v>
      </c>
      <c r="E191" s="97" t="s">
        <v>156</v>
      </c>
      <c r="F191" s="96">
        <v>6</v>
      </c>
      <c r="G191" s="96" t="s">
        <v>1171</v>
      </c>
      <c r="H191" s="97" t="s">
        <v>1172</v>
      </c>
      <c r="I191" s="96">
        <v>3</v>
      </c>
      <c r="J191" s="96"/>
      <c r="K191" s="97" t="s">
        <v>1070</v>
      </c>
      <c r="L191" s="53">
        <v>2020051290038</v>
      </c>
      <c r="M191" s="96">
        <v>1</v>
      </c>
      <c r="N191" s="96">
        <v>11061</v>
      </c>
      <c r="O191" s="97" t="str">
        <f>+VLOOKUP(N191,'[1]Productos PD'!$B$2:$C$349,2,FALSE)</f>
        <v>Promover estrategia de estilos, modos y condiciones saludables en el entorno laboral en sector formal e informal de la economía.</v>
      </c>
      <c r="P191" s="96" t="s">
        <v>952</v>
      </c>
      <c r="Q191" s="96">
        <v>4</v>
      </c>
      <c r="R191" s="122" t="s">
        <v>953</v>
      </c>
      <c r="S191" s="125">
        <v>1</v>
      </c>
      <c r="T191" s="97" t="s">
        <v>1071</v>
      </c>
      <c r="U191" s="97" t="s">
        <v>1175</v>
      </c>
      <c r="V191" s="96" t="s">
        <v>952</v>
      </c>
      <c r="W191" s="125">
        <v>1</v>
      </c>
      <c r="X191" s="103" t="s">
        <v>956</v>
      </c>
      <c r="Y191" s="144">
        <v>0.18901820656238341</v>
      </c>
      <c r="Z191" s="125">
        <v>0</v>
      </c>
      <c r="AA191" s="125">
        <v>0</v>
      </c>
      <c r="AB191" s="145">
        <v>1</v>
      </c>
      <c r="AC191" s="146">
        <v>0</v>
      </c>
      <c r="AD191" s="145">
        <v>0</v>
      </c>
      <c r="AE191" s="147">
        <v>0</v>
      </c>
      <c r="AF191" s="145">
        <v>0</v>
      </c>
      <c r="AG191" s="145"/>
      <c r="AH191" s="54">
        <f t="shared" si="4"/>
        <v>0</v>
      </c>
      <c r="AI191" s="54">
        <f t="shared" si="5"/>
        <v>0</v>
      </c>
      <c r="AJ191" s="135">
        <v>5175000</v>
      </c>
      <c r="AK191" s="148">
        <v>50212</v>
      </c>
      <c r="AL191" s="149" t="s">
        <v>1073</v>
      </c>
      <c r="AM191" s="136">
        <v>0</v>
      </c>
      <c r="AN191" s="151"/>
    </row>
    <row r="192" spans="1:40" ht="38.25" x14ac:dyDescent="0.25">
      <c r="A192" s="96">
        <v>1</v>
      </c>
      <c r="B192" s="97" t="s">
        <v>5</v>
      </c>
      <c r="C192" s="96">
        <v>10</v>
      </c>
      <c r="D192" s="96" t="s">
        <v>1139</v>
      </c>
      <c r="E192" s="97" t="s">
        <v>156</v>
      </c>
      <c r="F192" s="96">
        <v>7</v>
      </c>
      <c r="G192" s="96" t="s">
        <v>1176</v>
      </c>
      <c r="H192" s="97" t="s">
        <v>1177</v>
      </c>
      <c r="I192" s="96">
        <v>3</v>
      </c>
      <c r="J192" s="96"/>
      <c r="K192" s="97" t="s">
        <v>1070</v>
      </c>
      <c r="L192" s="53">
        <v>2020051290038</v>
      </c>
      <c r="M192" s="96">
        <v>1</v>
      </c>
      <c r="N192" s="96">
        <v>11071</v>
      </c>
      <c r="O192" s="97" t="str">
        <f>+VLOOKUP(N192,'[1]Productos PD'!$B$2:$C$349,2,FALSE)</f>
        <v>Realizar campaña   de   IEC promocionando la vacunación en   la   población objeto del programa.</v>
      </c>
      <c r="P192" s="96" t="s">
        <v>952</v>
      </c>
      <c r="Q192" s="96">
        <v>4</v>
      </c>
      <c r="R192" s="122" t="s">
        <v>953</v>
      </c>
      <c r="S192" s="125">
        <v>1</v>
      </c>
      <c r="T192" s="97" t="s">
        <v>1071</v>
      </c>
      <c r="U192" s="97" t="s">
        <v>1178</v>
      </c>
      <c r="V192" s="96" t="s">
        <v>952</v>
      </c>
      <c r="W192" s="125">
        <v>9</v>
      </c>
      <c r="X192" s="103" t="s">
        <v>956</v>
      </c>
      <c r="Y192" s="144">
        <v>0.49999999143379831</v>
      </c>
      <c r="Z192" s="125">
        <v>0</v>
      </c>
      <c r="AA192" s="125">
        <v>0</v>
      </c>
      <c r="AB192" s="145">
        <v>3</v>
      </c>
      <c r="AC192" s="146">
        <v>8</v>
      </c>
      <c r="AD192" s="145">
        <v>3</v>
      </c>
      <c r="AE192" s="147">
        <v>38</v>
      </c>
      <c r="AF192" s="145">
        <v>3</v>
      </c>
      <c r="AG192" s="145"/>
      <c r="AH192" s="54">
        <f t="shared" si="4"/>
        <v>5.1111111111111107</v>
      </c>
      <c r="AI192" s="54">
        <f t="shared" si="5"/>
        <v>1</v>
      </c>
      <c r="AJ192" s="135">
        <v>29184463</v>
      </c>
      <c r="AK192" s="148">
        <v>50208</v>
      </c>
      <c r="AL192" s="149" t="s">
        <v>1073</v>
      </c>
      <c r="AM192" s="136">
        <v>17000000</v>
      </c>
      <c r="AN192" s="160"/>
    </row>
    <row r="193" spans="1:40" ht="38.25" x14ac:dyDescent="0.25">
      <c r="A193" s="96">
        <v>1</v>
      </c>
      <c r="B193" s="97" t="s">
        <v>5</v>
      </c>
      <c r="C193" s="96">
        <v>10</v>
      </c>
      <c r="D193" s="96" t="s">
        <v>1139</v>
      </c>
      <c r="E193" s="97" t="s">
        <v>156</v>
      </c>
      <c r="F193" s="96">
        <v>7</v>
      </c>
      <c r="G193" s="96" t="s">
        <v>1176</v>
      </c>
      <c r="H193" s="97" t="s">
        <v>1177</v>
      </c>
      <c r="I193" s="96">
        <v>3</v>
      </c>
      <c r="J193" s="96"/>
      <c r="K193" s="97" t="s">
        <v>1070</v>
      </c>
      <c r="L193" s="53">
        <v>2020051290038</v>
      </c>
      <c r="M193" s="96">
        <v>1</v>
      </c>
      <c r="N193" s="96">
        <v>11071</v>
      </c>
      <c r="O193" s="97" t="str">
        <f>+VLOOKUP(N193,'[1]Productos PD'!$B$2:$C$349,2,FALSE)</f>
        <v>Realizar campaña   de   IEC promocionando la vacunación en   la   población objeto del programa.</v>
      </c>
      <c r="P193" s="96" t="s">
        <v>952</v>
      </c>
      <c r="Q193" s="96">
        <v>4</v>
      </c>
      <c r="R193" s="122" t="s">
        <v>953</v>
      </c>
      <c r="S193" s="125">
        <v>1</v>
      </c>
      <c r="T193" s="97" t="s">
        <v>1071</v>
      </c>
      <c r="U193" s="97" t="s">
        <v>1179</v>
      </c>
      <c r="V193" s="96" t="s">
        <v>952</v>
      </c>
      <c r="W193" s="125">
        <v>4</v>
      </c>
      <c r="X193" s="103" t="s">
        <v>956</v>
      </c>
      <c r="Y193" s="144">
        <v>0.50000000856620164</v>
      </c>
      <c r="Z193" s="125">
        <v>1</v>
      </c>
      <c r="AA193" s="125">
        <v>1</v>
      </c>
      <c r="AB193" s="145">
        <v>1</v>
      </c>
      <c r="AC193" s="146">
        <v>2</v>
      </c>
      <c r="AD193" s="145">
        <v>1</v>
      </c>
      <c r="AE193" s="147">
        <v>2</v>
      </c>
      <c r="AF193" s="145">
        <v>1</v>
      </c>
      <c r="AG193" s="145"/>
      <c r="AH193" s="54">
        <f t="shared" si="4"/>
        <v>1.25</v>
      </c>
      <c r="AI193" s="54">
        <f t="shared" si="5"/>
        <v>1</v>
      </c>
      <c r="AJ193" s="135">
        <v>29184464</v>
      </c>
      <c r="AK193" s="148">
        <v>50208</v>
      </c>
      <c r="AL193" s="149" t="s">
        <v>1073</v>
      </c>
      <c r="AM193" s="136">
        <v>10000000</v>
      </c>
      <c r="AN193" s="151"/>
    </row>
    <row r="194" spans="1:40" ht="38.25" x14ac:dyDescent="0.25">
      <c r="A194" s="96">
        <v>1</v>
      </c>
      <c r="B194" s="97" t="s">
        <v>5</v>
      </c>
      <c r="C194" s="96">
        <v>10</v>
      </c>
      <c r="D194" s="96" t="s">
        <v>1139</v>
      </c>
      <c r="E194" s="97" t="s">
        <v>156</v>
      </c>
      <c r="F194" s="96">
        <v>7</v>
      </c>
      <c r="G194" s="96" t="s">
        <v>1176</v>
      </c>
      <c r="H194" s="97" t="s">
        <v>1177</v>
      </c>
      <c r="I194" s="96">
        <v>3</v>
      </c>
      <c r="J194" s="96"/>
      <c r="K194" s="97" t="s">
        <v>1070</v>
      </c>
      <c r="L194" s="53">
        <v>2020051290038</v>
      </c>
      <c r="M194" s="96">
        <v>2</v>
      </c>
      <c r="N194" s="96">
        <v>11072</v>
      </c>
      <c r="O194" s="97" t="str">
        <f>+VLOOKUP(N194,'[1]Productos PD'!$B$2:$C$349,2,FALSE)</f>
        <v>Verificar el reporte oportuno de las notificaciones en el SIVIGILA de los eventos de interés en salud pública de las UPGD.</v>
      </c>
      <c r="P194" s="96" t="s">
        <v>952</v>
      </c>
      <c r="Q194" s="96">
        <v>312</v>
      </c>
      <c r="R194" s="122" t="s">
        <v>1180</v>
      </c>
      <c r="S194" s="125">
        <v>312</v>
      </c>
      <c r="T194" s="97" t="s">
        <v>1071</v>
      </c>
      <c r="U194" s="97" t="s">
        <v>1181</v>
      </c>
      <c r="V194" s="96" t="s">
        <v>952</v>
      </c>
      <c r="W194" s="125">
        <v>52</v>
      </c>
      <c r="X194" s="103" t="s">
        <v>956</v>
      </c>
      <c r="Y194" s="144">
        <v>1</v>
      </c>
      <c r="Z194" s="125">
        <v>13</v>
      </c>
      <c r="AA194" s="125">
        <v>13</v>
      </c>
      <c r="AB194" s="145">
        <v>13</v>
      </c>
      <c r="AC194" s="146">
        <v>13</v>
      </c>
      <c r="AD194" s="145">
        <v>13</v>
      </c>
      <c r="AE194" s="147">
        <v>13</v>
      </c>
      <c r="AF194" s="145">
        <v>13</v>
      </c>
      <c r="AG194" s="145"/>
      <c r="AH194" s="54">
        <f t="shared" si="4"/>
        <v>0.75</v>
      </c>
      <c r="AI194" s="54">
        <f t="shared" si="5"/>
        <v>0.75</v>
      </c>
      <c r="AJ194" s="135">
        <v>20553126</v>
      </c>
      <c r="AK194" s="148">
        <v>60211</v>
      </c>
      <c r="AL194" s="149" t="s">
        <v>965</v>
      </c>
      <c r="AM194" s="136">
        <v>20553125</v>
      </c>
      <c r="AN194" s="151"/>
    </row>
    <row r="195" spans="1:40" ht="38.25" x14ac:dyDescent="0.25">
      <c r="A195" s="96">
        <v>1</v>
      </c>
      <c r="B195" s="97" t="s">
        <v>5</v>
      </c>
      <c r="C195" s="96">
        <v>10</v>
      </c>
      <c r="D195" s="96" t="s">
        <v>1139</v>
      </c>
      <c r="E195" s="97" t="s">
        <v>156</v>
      </c>
      <c r="F195" s="96">
        <v>7</v>
      </c>
      <c r="G195" s="96" t="s">
        <v>1176</v>
      </c>
      <c r="H195" s="97" t="s">
        <v>1177</v>
      </c>
      <c r="I195" s="96">
        <v>3</v>
      </c>
      <c r="J195" s="96">
        <v>2</v>
      </c>
      <c r="K195" s="97" t="s">
        <v>1070</v>
      </c>
      <c r="L195" s="53">
        <v>2020051290038</v>
      </c>
      <c r="M195" s="96">
        <v>4</v>
      </c>
      <c r="N195" s="96">
        <v>11074</v>
      </c>
      <c r="O195" s="97" t="str">
        <f>+VLOOKUP(N195,'[1]Productos PD'!$B$2:$C$349,2,FALSE)</f>
        <v>Realizar asesorías y asistencias técnicas a las IPS del municipio en búsqueda activa institucional.</v>
      </c>
      <c r="P195" s="96" t="s">
        <v>952</v>
      </c>
      <c r="Q195" s="96">
        <v>40</v>
      </c>
      <c r="R195" s="96" t="s">
        <v>953</v>
      </c>
      <c r="S195" s="125">
        <v>10</v>
      </c>
      <c r="T195" s="97" t="s">
        <v>1071</v>
      </c>
      <c r="U195" s="97" t="s">
        <v>1182</v>
      </c>
      <c r="V195" s="96" t="s">
        <v>952</v>
      </c>
      <c r="W195" s="125">
        <v>10</v>
      </c>
      <c r="X195" s="103" t="s">
        <v>956</v>
      </c>
      <c r="Y195" s="144">
        <v>1</v>
      </c>
      <c r="Z195" s="125">
        <v>0</v>
      </c>
      <c r="AA195" s="125">
        <v>0</v>
      </c>
      <c r="AB195" s="145">
        <v>3</v>
      </c>
      <c r="AC195" s="146">
        <v>3</v>
      </c>
      <c r="AD195" s="145">
        <v>4</v>
      </c>
      <c r="AE195" s="147">
        <v>1</v>
      </c>
      <c r="AF195" s="145">
        <v>3</v>
      </c>
      <c r="AG195" s="145"/>
      <c r="AH195" s="54">
        <f t="shared" si="4"/>
        <v>0.4</v>
      </c>
      <c r="AI195" s="54">
        <f t="shared" si="5"/>
        <v>0.4</v>
      </c>
      <c r="AJ195" s="135">
        <v>20553126</v>
      </c>
      <c r="AK195" s="148">
        <v>60210</v>
      </c>
      <c r="AL195" s="149" t="s">
        <v>965</v>
      </c>
      <c r="AM195" s="136">
        <v>2283681</v>
      </c>
      <c r="AN195" s="151"/>
    </row>
    <row r="196" spans="1:40" ht="38.25" x14ac:dyDescent="0.25">
      <c r="A196" s="96">
        <v>1</v>
      </c>
      <c r="B196" s="97" t="s">
        <v>5</v>
      </c>
      <c r="C196" s="96">
        <v>10</v>
      </c>
      <c r="D196" s="96" t="s">
        <v>1139</v>
      </c>
      <c r="E196" s="97" t="s">
        <v>156</v>
      </c>
      <c r="F196" s="96">
        <v>9</v>
      </c>
      <c r="G196" s="96" t="s">
        <v>1183</v>
      </c>
      <c r="H196" s="97" t="s">
        <v>1184</v>
      </c>
      <c r="I196" s="96">
        <v>3</v>
      </c>
      <c r="J196" s="96">
        <v>9</v>
      </c>
      <c r="K196" s="97" t="s">
        <v>1185</v>
      </c>
      <c r="L196" s="53">
        <v>2020051290040</v>
      </c>
      <c r="M196" s="96">
        <v>3</v>
      </c>
      <c r="N196" s="96">
        <v>11093</v>
      </c>
      <c r="O196" s="97" t="str">
        <f>+VLOOKUP(N196,'[1]Productos PD'!$B$2:$C$349,2,FALSE)</f>
        <v>Realizar asesorías y/o asistencias técnicas anuales, por cada uno de los proyectos programados, a cada institución prestadora de servicios de salud.</v>
      </c>
      <c r="P196" s="96" t="s">
        <v>952</v>
      </c>
      <c r="Q196" s="96">
        <v>48</v>
      </c>
      <c r="R196" s="122" t="s">
        <v>953</v>
      </c>
      <c r="S196" s="125">
        <v>12</v>
      </c>
      <c r="T196" s="97" t="s">
        <v>1071</v>
      </c>
      <c r="U196" s="97" t="s">
        <v>1186</v>
      </c>
      <c r="V196" s="96" t="s">
        <v>952</v>
      </c>
      <c r="W196" s="125">
        <v>12</v>
      </c>
      <c r="X196" s="103" t="s">
        <v>956</v>
      </c>
      <c r="Y196" s="144">
        <v>1</v>
      </c>
      <c r="Z196" s="125">
        <v>1</v>
      </c>
      <c r="AA196" s="125">
        <v>1</v>
      </c>
      <c r="AB196" s="145">
        <v>3</v>
      </c>
      <c r="AC196" s="146">
        <v>3</v>
      </c>
      <c r="AD196" s="145">
        <v>3</v>
      </c>
      <c r="AE196" s="147">
        <v>5</v>
      </c>
      <c r="AF196" s="145">
        <v>3</v>
      </c>
      <c r="AG196" s="155"/>
      <c r="AH196" s="54">
        <f t="shared" si="4"/>
        <v>0.9</v>
      </c>
      <c r="AI196" s="54">
        <f t="shared" si="5"/>
        <v>0.9</v>
      </c>
      <c r="AJ196" s="135">
        <v>145752587</v>
      </c>
      <c r="AK196" s="148">
        <v>50212</v>
      </c>
      <c r="AL196" s="149" t="s">
        <v>1073</v>
      </c>
      <c r="AM196" s="136">
        <v>105558431</v>
      </c>
      <c r="AN196" s="151"/>
    </row>
    <row r="197" spans="1:40" ht="38.25" x14ac:dyDescent="0.25">
      <c r="A197" s="96">
        <v>1</v>
      </c>
      <c r="B197" s="97" t="s">
        <v>5</v>
      </c>
      <c r="C197" s="96">
        <v>10</v>
      </c>
      <c r="D197" s="96" t="s">
        <v>1139</v>
      </c>
      <c r="E197" s="97" t="s">
        <v>156</v>
      </c>
      <c r="F197" s="96">
        <v>9</v>
      </c>
      <c r="G197" s="96" t="s">
        <v>1183</v>
      </c>
      <c r="H197" s="97" t="s">
        <v>1184</v>
      </c>
      <c r="I197" s="96">
        <v>3</v>
      </c>
      <c r="J197" s="96">
        <v>9</v>
      </c>
      <c r="K197" s="97" t="s">
        <v>1185</v>
      </c>
      <c r="L197" s="53">
        <v>2020051290040</v>
      </c>
      <c r="M197" s="96">
        <v>3</v>
      </c>
      <c r="N197" s="96">
        <v>11093</v>
      </c>
      <c r="O197" s="97" t="str">
        <f>+VLOOKUP(N197,'[1]Productos PD'!$B$2:$C$349,2,FALSE)</f>
        <v>Realizar asesorías y/o asistencias técnicas anuales, por cada uno de los proyectos programados, a cada institución prestadora de servicios de salud.</v>
      </c>
      <c r="P197" s="96" t="s">
        <v>952</v>
      </c>
      <c r="Q197" s="96">
        <v>48</v>
      </c>
      <c r="R197" s="122" t="s">
        <v>953</v>
      </c>
      <c r="S197" s="125">
        <v>12</v>
      </c>
      <c r="T197" s="97" t="s">
        <v>1071</v>
      </c>
      <c r="U197" s="97" t="s">
        <v>1186</v>
      </c>
      <c r="V197" s="96" t="s">
        <v>952</v>
      </c>
      <c r="W197" s="125">
        <v>12</v>
      </c>
      <c r="X197" s="103" t="s">
        <v>956</v>
      </c>
      <c r="Y197" s="144">
        <v>1</v>
      </c>
      <c r="Z197" s="125">
        <v>1</v>
      </c>
      <c r="AA197" s="125">
        <v>1</v>
      </c>
      <c r="AB197" s="145">
        <v>3</v>
      </c>
      <c r="AC197" s="146">
        <v>3</v>
      </c>
      <c r="AD197" s="145">
        <v>3</v>
      </c>
      <c r="AE197" s="147">
        <v>5</v>
      </c>
      <c r="AF197" s="145">
        <v>3</v>
      </c>
      <c r="AG197" s="145"/>
      <c r="AH197" s="54">
        <f t="shared" si="4"/>
        <v>0.9</v>
      </c>
      <c r="AI197" s="54">
        <f t="shared" si="5"/>
        <v>0.9</v>
      </c>
      <c r="AJ197" s="135">
        <v>34618284</v>
      </c>
      <c r="AK197" s="148">
        <v>50217</v>
      </c>
      <c r="AL197" s="149" t="s">
        <v>1073</v>
      </c>
      <c r="AM197" s="136">
        <v>16113547</v>
      </c>
      <c r="AN197" s="152"/>
    </row>
    <row r="198" spans="1:40" ht="38.25" x14ac:dyDescent="0.25">
      <c r="A198" s="96">
        <v>1</v>
      </c>
      <c r="B198" s="97" t="s">
        <v>5</v>
      </c>
      <c r="C198" s="96">
        <v>10</v>
      </c>
      <c r="D198" s="96" t="s">
        <v>1139</v>
      </c>
      <c r="E198" s="97" t="s">
        <v>156</v>
      </c>
      <c r="F198" s="96">
        <v>7</v>
      </c>
      <c r="G198" s="96" t="s">
        <v>1176</v>
      </c>
      <c r="H198" s="97" t="s">
        <v>1177</v>
      </c>
      <c r="I198" s="96">
        <v>3</v>
      </c>
      <c r="J198" s="96">
        <v>2</v>
      </c>
      <c r="K198" s="97" t="s">
        <v>1070</v>
      </c>
      <c r="L198" s="53">
        <v>2020051290038</v>
      </c>
      <c r="M198" s="96">
        <v>6</v>
      </c>
      <c r="N198" s="96">
        <v>11076</v>
      </c>
      <c r="O198" s="97" t="str">
        <f>+VLOOKUP(N198,'[1]Productos PD'!$B$2:$C$349,2,FALSE)</f>
        <v>Realizar campaña de entornos saludables asociados a la prevención de IRA.</v>
      </c>
      <c r="P198" s="96" t="s">
        <v>952</v>
      </c>
      <c r="Q198" s="96">
        <v>4</v>
      </c>
      <c r="R198" s="122" t="s">
        <v>953</v>
      </c>
      <c r="S198" s="125">
        <v>1</v>
      </c>
      <c r="T198" s="97" t="s">
        <v>1071</v>
      </c>
      <c r="U198" s="97" t="s">
        <v>1187</v>
      </c>
      <c r="V198" s="96" t="s">
        <v>952</v>
      </c>
      <c r="W198" s="125">
        <v>9</v>
      </c>
      <c r="X198" s="103" t="s">
        <v>956</v>
      </c>
      <c r="Y198" s="144">
        <v>1</v>
      </c>
      <c r="Z198" s="125">
        <v>0</v>
      </c>
      <c r="AA198" s="125">
        <v>0</v>
      </c>
      <c r="AB198" s="145">
        <v>3</v>
      </c>
      <c r="AC198" s="146">
        <v>1</v>
      </c>
      <c r="AD198" s="145">
        <v>3</v>
      </c>
      <c r="AE198" s="147">
        <v>2</v>
      </c>
      <c r="AF198" s="145">
        <v>3</v>
      </c>
      <c r="AG198" s="156"/>
      <c r="AH198" s="54">
        <f t="shared" si="4"/>
        <v>0.33333333333333331</v>
      </c>
      <c r="AI198" s="54">
        <f t="shared" si="5"/>
        <v>0.33333333333333331</v>
      </c>
      <c r="AJ198" s="135">
        <v>52022028</v>
      </c>
      <c r="AK198" s="148">
        <v>50208</v>
      </c>
      <c r="AL198" s="149" t="s">
        <v>1073</v>
      </c>
      <c r="AM198" s="136">
        <v>16000000</v>
      </c>
      <c r="AN198" s="151"/>
    </row>
    <row r="199" spans="1:40" ht="38.25" x14ac:dyDescent="0.25">
      <c r="A199" s="96">
        <v>1</v>
      </c>
      <c r="B199" s="97" t="s">
        <v>5</v>
      </c>
      <c r="C199" s="96">
        <v>10</v>
      </c>
      <c r="D199" s="96" t="s">
        <v>1139</v>
      </c>
      <c r="E199" s="97" t="s">
        <v>156</v>
      </c>
      <c r="F199" s="96">
        <v>7</v>
      </c>
      <c r="G199" s="96" t="s">
        <v>1176</v>
      </c>
      <c r="H199" s="97" t="s">
        <v>1177</v>
      </c>
      <c r="I199" s="96">
        <v>3</v>
      </c>
      <c r="J199" s="96"/>
      <c r="K199" s="97" t="s">
        <v>1070</v>
      </c>
      <c r="L199" s="53">
        <v>2020051290038</v>
      </c>
      <c r="M199" s="96">
        <v>3</v>
      </c>
      <c r="N199" s="96">
        <v>11073</v>
      </c>
      <c r="O199" s="97" t="str">
        <f>+VLOOKUP(N199,'[1]Productos PD'!$B$2:$C$349,2,FALSE)</f>
        <v>Realizar búsquedas activas comunitarias para eventos de interés de salud pública.</v>
      </c>
      <c r="P199" s="96" t="s">
        <v>952</v>
      </c>
      <c r="Q199" s="96">
        <v>16</v>
      </c>
      <c r="R199" s="122" t="s">
        <v>953</v>
      </c>
      <c r="S199" s="125">
        <v>4</v>
      </c>
      <c r="T199" s="97" t="s">
        <v>1071</v>
      </c>
      <c r="U199" s="97" t="s">
        <v>1188</v>
      </c>
      <c r="V199" s="96" t="s">
        <v>952</v>
      </c>
      <c r="W199" s="125">
        <v>4</v>
      </c>
      <c r="X199" s="103" t="s">
        <v>956</v>
      </c>
      <c r="Y199" s="144">
        <v>1</v>
      </c>
      <c r="Z199" s="125">
        <v>1</v>
      </c>
      <c r="AA199" s="125">
        <v>0</v>
      </c>
      <c r="AB199" s="145">
        <v>1</v>
      </c>
      <c r="AC199" s="146">
        <v>1</v>
      </c>
      <c r="AD199" s="145">
        <v>1</v>
      </c>
      <c r="AE199" s="147">
        <v>1</v>
      </c>
      <c r="AF199" s="145">
        <v>1</v>
      </c>
      <c r="AG199" s="157"/>
      <c r="AH199" s="54">
        <f t="shared" si="4"/>
        <v>0.5</v>
      </c>
      <c r="AI199" s="54">
        <f t="shared" si="5"/>
        <v>0.5</v>
      </c>
      <c r="AJ199" s="135">
        <v>6346900</v>
      </c>
      <c r="AK199" s="148">
        <v>50208</v>
      </c>
      <c r="AL199" s="149" t="s">
        <v>1073</v>
      </c>
      <c r="AM199" s="136">
        <v>4000000</v>
      </c>
      <c r="AN199" s="151"/>
    </row>
    <row r="200" spans="1:40" ht="38.25" x14ac:dyDescent="0.25">
      <c r="A200" s="96">
        <v>1</v>
      </c>
      <c r="B200" s="97" t="s">
        <v>5</v>
      </c>
      <c r="C200" s="96">
        <v>10</v>
      </c>
      <c r="D200" s="96" t="s">
        <v>1139</v>
      </c>
      <c r="E200" s="97" t="s">
        <v>156</v>
      </c>
      <c r="F200" s="96">
        <v>8</v>
      </c>
      <c r="G200" s="96" t="s">
        <v>1189</v>
      </c>
      <c r="H200" s="97" t="s">
        <v>1190</v>
      </c>
      <c r="I200" s="96">
        <v>3</v>
      </c>
      <c r="J200" s="96"/>
      <c r="K200" s="97" t="s">
        <v>1070</v>
      </c>
      <c r="L200" s="53">
        <v>2020051290038</v>
      </c>
      <c r="M200" s="96">
        <v>1</v>
      </c>
      <c r="N200" s="96">
        <v>11081</v>
      </c>
      <c r="O200" s="97" t="str">
        <f>+VLOOKUP(N200,'[1]Productos PD'!$B$2:$C$349,2,FALSE)</f>
        <v>Realizar seguimiento e intervención a todos los casos de intento de suicidio ocurridos en el municipio.</v>
      </c>
      <c r="P200" s="96" t="s">
        <v>983</v>
      </c>
      <c r="Q200" s="122">
        <v>1</v>
      </c>
      <c r="R200" s="122" t="s">
        <v>1180</v>
      </c>
      <c r="S200" s="122">
        <v>1</v>
      </c>
      <c r="T200" s="97" t="s">
        <v>1071</v>
      </c>
      <c r="U200" s="97" t="s">
        <v>1191</v>
      </c>
      <c r="V200" s="96" t="s">
        <v>952</v>
      </c>
      <c r="W200" s="125">
        <v>11</v>
      </c>
      <c r="X200" s="103" t="s">
        <v>962</v>
      </c>
      <c r="Y200" s="144">
        <v>1</v>
      </c>
      <c r="Z200" s="125">
        <v>2</v>
      </c>
      <c r="AA200" s="125">
        <v>0</v>
      </c>
      <c r="AB200" s="145">
        <v>3</v>
      </c>
      <c r="AC200" s="146">
        <v>3</v>
      </c>
      <c r="AD200" s="145">
        <v>3</v>
      </c>
      <c r="AE200" s="147">
        <v>5</v>
      </c>
      <c r="AF200" s="145">
        <v>3</v>
      </c>
      <c r="AG200" s="157"/>
      <c r="AH200" s="54">
        <f t="shared" si="4"/>
        <v>1</v>
      </c>
      <c r="AI200" s="54">
        <f t="shared" si="5"/>
        <v>1</v>
      </c>
      <c r="AJ200" s="135">
        <v>19054425</v>
      </c>
      <c r="AK200" s="148">
        <v>50205</v>
      </c>
      <c r="AL200" s="149" t="s">
        <v>1073</v>
      </c>
      <c r="AM200" s="136">
        <v>18000000</v>
      </c>
      <c r="AN200" s="151"/>
    </row>
    <row r="201" spans="1:40" ht="38.25" x14ac:dyDescent="0.25">
      <c r="A201" s="96">
        <v>1</v>
      </c>
      <c r="B201" s="97" t="s">
        <v>5</v>
      </c>
      <c r="C201" s="96">
        <v>10</v>
      </c>
      <c r="D201" s="96" t="s">
        <v>1139</v>
      </c>
      <c r="E201" s="97" t="s">
        <v>156</v>
      </c>
      <c r="F201" s="96">
        <v>8</v>
      </c>
      <c r="G201" s="96" t="s">
        <v>1189</v>
      </c>
      <c r="H201" s="97" t="s">
        <v>1190</v>
      </c>
      <c r="I201" s="96">
        <v>3</v>
      </c>
      <c r="J201" s="96">
        <v>17</v>
      </c>
      <c r="K201" s="97" t="s">
        <v>1070</v>
      </c>
      <c r="L201" s="53">
        <v>2020051290038</v>
      </c>
      <c r="M201" s="96">
        <v>2</v>
      </c>
      <c r="N201" s="96">
        <v>11082</v>
      </c>
      <c r="O201" s="97" t="str">
        <f>+VLOOKUP(N201,'[1]Productos PD'!$B$2:$C$349,2,FALSE)</f>
        <v>Instituciones de salud y sociales con reporte de casos de consumo de sustancias psicoactivas.</v>
      </c>
      <c r="P201" s="96" t="s">
        <v>952</v>
      </c>
      <c r="Q201" s="96">
        <v>4</v>
      </c>
      <c r="R201" s="122" t="s">
        <v>953</v>
      </c>
      <c r="S201" s="125">
        <v>1</v>
      </c>
      <c r="T201" s="97" t="s">
        <v>1071</v>
      </c>
      <c r="U201" s="97" t="s">
        <v>1192</v>
      </c>
      <c r="V201" s="96" t="s">
        <v>952</v>
      </c>
      <c r="W201" s="125">
        <v>1</v>
      </c>
      <c r="X201" s="103" t="s">
        <v>956</v>
      </c>
      <c r="Y201" s="144">
        <v>1</v>
      </c>
      <c r="Z201" s="125">
        <v>0</v>
      </c>
      <c r="AA201" s="125">
        <v>0</v>
      </c>
      <c r="AB201" s="145">
        <v>0</v>
      </c>
      <c r="AC201" s="146">
        <v>0</v>
      </c>
      <c r="AD201" s="145">
        <v>0</v>
      </c>
      <c r="AE201" s="147">
        <v>0</v>
      </c>
      <c r="AF201" s="145">
        <v>1</v>
      </c>
      <c r="AG201" s="157"/>
      <c r="AH201" s="54">
        <f t="shared" ref="AH201:AH264" si="6">+IF(X201="Acumulado",(AA201+AC201+AE201+AG201)/(Z201+AB201+AD201+AF201),
IF(X201="No acumulado",IF(AG201&lt;&gt;"",(AG201/IF(AF201=0,1,AF201)),IF(AE201&lt;&gt;"",(AE201/IF(AD201=0,1,AD201)),IF(AC201&lt;&gt;"",(AC201/IF(AB201=0,1,AB201)),IF(AA201&lt;&gt;"",(AA201/IF(Z201=0,1,Z201)))))), IF(X201="Mantenimiento",IF(AG201&lt;&gt;"",(AG201/IF(AG201=0,1,AG201)),IF(AE201&lt;&gt;"",(AE201/IF(AE201=0,1,AE201)),IF(AC201&lt;&gt;"",(AC201/IF(AC201=0,1,AC201)),IF(AA201&lt;&gt;"",(AA201/IF(AA201=0,1,AA201)))))))))</f>
        <v>0</v>
      </c>
      <c r="AI201" s="54">
        <f t="shared" ref="AI201:AI264" si="7">+IF(AH201&gt;1,1,AH201)</f>
        <v>0</v>
      </c>
      <c r="AJ201" s="135">
        <v>19054424</v>
      </c>
      <c r="AK201" s="148">
        <v>50205</v>
      </c>
      <c r="AL201" s="149" t="s">
        <v>1073</v>
      </c>
      <c r="AM201" s="136">
        <v>5000000</v>
      </c>
      <c r="AN201" s="151"/>
    </row>
    <row r="202" spans="1:40" ht="38.25" x14ac:dyDescent="0.25">
      <c r="A202" s="96">
        <v>1</v>
      </c>
      <c r="B202" s="97" t="s">
        <v>5</v>
      </c>
      <c r="C202" s="96">
        <v>10</v>
      </c>
      <c r="D202" s="96" t="s">
        <v>1139</v>
      </c>
      <c r="E202" s="97" t="s">
        <v>156</v>
      </c>
      <c r="F202" s="96">
        <v>8</v>
      </c>
      <c r="G202" s="96" t="s">
        <v>1189</v>
      </c>
      <c r="H202" s="97" t="s">
        <v>1190</v>
      </c>
      <c r="I202" s="96">
        <v>3</v>
      </c>
      <c r="J202" s="96">
        <v>17</v>
      </c>
      <c r="K202" s="97" t="s">
        <v>1070</v>
      </c>
      <c r="L202" s="53">
        <v>2020051290038</v>
      </c>
      <c r="M202" s="96">
        <v>3</v>
      </c>
      <c r="N202" s="96">
        <v>11083</v>
      </c>
      <c r="O202" s="97" t="str">
        <f>+VLOOKUP(N202,'[1]Productos PD'!$B$2:$C$349,2,FALSE)</f>
        <v>Seguimiento mensual del reporte al SIVIGILA de casos notificados de violencia intrafamiliar en las instituciones de salud y sociales.</v>
      </c>
      <c r="P202" s="96" t="s">
        <v>952</v>
      </c>
      <c r="Q202" s="96">
        <v>48</v>
      </c>
      <c r="R202" s="122" t="s">
        <v>953</v>
      </c>
      <c r="S202" s="125">
        <v>12</v>
      </c>
      <c r="T202" s="97" t="s">
        <v>1071</v>
      </c>
      <c r="U202" s="97" t="s">
        <v>1193</v>
      </c>
      <c r="V202" s="96" t="s">
        <v>983</v>
      </c>
      <c r="W202" s="122">
        <v>1</v>
      </c>
      <c r="X202" s="103" t="s">
        <v>962</v>
      </c>
      <c r="Y202" s="144">
        <v>1</v>
      </c>
      <c r="Z202" s="150">
        <v>1</v>
      </c>
      <c r="AA202" s="150">
        <v>1</v>
      </c>
      <c r="AB202" s="150">
        <v>1</v>
      </c>
      <c r="AC202" s="150">
        <v>1</v>
      </c>
      <c r="AD202" s="150">
        <v>1</v>
      </c>
      <c r="AE202" s="150">
        <v>1</v>
      </c>
      <c r="AF202" s="150">
        <v>1</v>
      </c>
      <c r="AG202" s="130"/>
      <c r="AH202" s="54">
        <f t="shared" si="6"/>
        <v>1</v>
      </c>
      <c r="AI202" s="54">
        <f t="shared" si="7"/>
        <v>1</v>
      </c>
      <c r="AJ202" s="135">
        <v>7146378</v>
      </c>
      <c r="AK202" s="148">
        <v>50212</v>
      </c>
      <c r="AL202" s="149" t="s">
        <v>1073</v>
      </c>
      <c r="AM202" s="136">
        <v>7146378</v>
      </c>
      <c r="AN202" s="151"/>
    </row>
    <row r="203" spans="1:40" ht="25.5" x14ac:dyDescent="0.25">
      <c r="A203" s="96">
        <v>1</v>
      </c>
      <c r="B203" s="97" t="s">
        <v>5</v>
      </c>
      <c r="C203" s="96">
        <v>10</v>
      </c>
      <c r="D203" s="96" t="s">
        <v>1139</v>
      </c>
      <c r="E203" s="97" t="s">
        <v>156</v>
      </c>
      <c r="F203" s="96">
        <v>9</v>
      </c>
      <c r="G203" s="96" t="s">
        <v>1183</v>
      </c>
      <c r="H203" s="97" t="s">
        <v>1184</v>
      </c>
      <c r="I203" s="96">
        <v>3</v>
      </c>
      <c r="J203" s="96">
        <v>1</v>
      </c>
      <c r="K203" s="97" t="s">
        <v>1194</v>
      </c>
      <c r="L203" s="53">
        <v>2020051290016</v>
      </c>
      <c r="M203" s="96">
        <v>1</v>
      </c>
      <c r="N203" s="96">
        <v>11091</v>
      </c>
      <c r="O203" s="97" t="str">
        <f>+VLOOKUP(N203,'[1]Productos PD'!$B$2:$C$349,2,FALSE)</f>
        <v>Desarrollar estrategias para fortalecer la gestión administrativa y financiera de la Secretaría de Salud.</v>
      </c>
      <c r="P203" s="96" t="s">
        <v>952</v>
      </c>
      <c r="Q203" s="96">
        <v>4</v>
      </c>
      <c r="R203" s="122" t="s">
        <v>953</v>
      </c>
      <c r="S203" s="125">
        <v>1</v>
      </c>
      <c r="T203" s="97" t="s">
        <v>1071</v>
      </c>
      <c r="U203" s="97" t="s">
        <v>1195</v>
      </c>
      <c r="V203" s="96" t="s">
        <v>952</v>
      </c>
      <c r="W203" s="125">
        <v>4</v>
      </c>
      <c r="X203" s="103" t="s">
        <v>956</v>
      </c>
      <c r="Y203" s="144">
        <v>4.4744224644176898E-2</v>
      </c>
      <c r="Z203" s="125">
        <v>1</v>
      </c>
      <c r="AA203" s="125">
        <v>1</v>
      </c>
      <c r="AB203" s="145">
        <v>1</v>
      </c>
      <c r="AC203" s="146">
        <v>1</v>
      </c>
      <c r="AD203" s="145">
        <v>1</v>
      </c>
      <c r="AE203" s="147">
        <v>1</v>
      </c>
      <c r="AF203" s="145">
        <v>1</v>
      </c>
      <c r="AG203" s="130"/>
      <c r="AH203" s="54">
        <f t="shared" si="6"/>
        <v>0.75</v>
      </c>
      <c r="AI203" s="54">
        <f t="shared" si="7"/>
        <v>0.75</v>
      </c>
      <c r="AJ203" s="135">
        <v>18155261</v>
      </c>
      <c r="AK203" s="148">
        <v>60210</v>
      </c>
      <c r="AL203" s="149" t="s">
        <v>965</v>
      </c>
      <c r="AM203" s="136">
        <v>6965226</v>
      </c>
      <c r="AN203" s="151"/>
    </row>
    <row r="204" spans="1:40" ht="25.5" x14ac:dyDescent="0.25">
      <c r="A204" s="96">
        <v>1</v>
      </c>
      <c r="B204" s="97" t="s">
        <v>5</v>
      </c>
      <c r="C204" s="96">
        <v>10</v>
      </c>
      <c r="D204" s="96" t="s">
        <v>1139</v>
      </c>
      <c r="E204" s="97" t="s">
        <v>156</v>
      </c>
      <c r="F204" s="96">
        <v>9</v>
      </c>
      <c r="G204" s="96" t="s">
        <v>1183</v>
      </c>
      <c r="H204" s="97" t="s">
        <v>1184</v>
      </c>
      <c r="I204" s="96">
        <v>3</v>
      </c>
      <c r="J204" s="96">
        <v>1</v>
      </c>
      <c r="K204" s="97" t="s">
        <v>1194</v>
      </c>
      <c r="L204" s="53">
        <v>2020051290016</v>
      </c>
      <c r="M204" s="96">
        <v>1</v>
      </c>
      <c r="N204" s="96">
        <v>11091</v>
      </c>
      <c r="O204" s="97" t="str">
        <f>+VLOOKUP(N204,'[1]Productos PD'!$B$2:$C$349,2,FALSE)</f>
        <v>Desarrollar estrategias para fortalecer la gestión administrativa y financiera de la Secretaría de Salud.</v>
      </c>
      <c r="P204" s="96" t="s">
        <v>952</v>
      </c>
      <c r="Q204" s="96">
        <v>4</v>
      </c>
      <c r="R204" s="122" t="s">
        <v>953</v>
      </c>
      <c r="S204" s="125">
        <v>1</v>
      </c>
      <c r="T204" s="97" t="s">
        <v>1071</v>
      </c>
      <c r="U204" s="97" t="s">
        <v>1195</v>
      </c>
      <c r="V204" s="96" t="s">
        <v>952</v>
      </c>
      <c r="W204" s="125">
        <v>4</v>
      </c>
      <c r="X204" s="103" t="s">
        <v>956</v>
      </c>
      <c r="Y204" s="144">
        <v>4.4744224644176898E-2</v>
      </c>
      <c r="Z204" s="125">
        <v>1</v>
      </c>
      <c r="AA204" s="125">
        <v>1</v>
      </c>
      <c r="AB204" s="145">
        <v>1</v>
      </c>
      <c r="AC204" s="146">
        <v>1</v>
      </c>
      <c r="AD204" s="145">
        <v>1</v>
      </c>
      <c r="AE204" s="147">
        <v>1</v>
      </c>
      <c r="AF204" s="145">
        <v>1</v>
      </c>
      <c r="AG204" s="130"/>
      <c r="AH204" s="54">
        <f t="shared" si="6"/>
        <v>0.75</v>
      </c>
      <c r="AI204" s="54">
        <f t="shared" si="7"/>
        <v>0.75</v>
      </c>
      <c r="AJ204" s="135">
        <v>20553126</v>
      </c>
      <c r="AK204" s="148">
        <v>60211</v>
      </c>
      <c r="AL204" s="149" t="s">
        <v>965</v>
      </c>
      <c r="AM204" s="136">
        <v>20553126</v>
      </c>
      <c r="AN204" s="151"/>
    </row>
    <row r="205" spans="1:40" ht="25.5" x14ac:dyDescent="0.25">
      <c r="A205" s="96">
        <v>1</v>
      </c>
      <c r="B205" s="97" t="s">
        <v>5</v>
      </c>
      <c r="C205" s="96">
        <v>10</v>
      </c>
      <c r="D205" s="96" t="s">
        <v>1139</v>
      </c>
      <c r="E205" s="97" t="s">
        <v>156</v>
      </c>
      <c r="F205" s="96">
        <v>9</v>
      </c>
      <c r="G205" s="96" t="s">
        <v>1183</v>
      </c>
      <c r="H205" s="97" t="s">
        <v>1184</v>
      </c>
      <c r="I205" s="96">
        <v>3</v>
      </c>
      <c r="J205" s="96">
        <v>1</v>
      </c>
      <c r="K205" s="97" t="s">
        <v>1194</v>
      </c>
      <c r="L205" s="53">
        <v>2020051290016</v>
      </c>
      <c r="M205" s="96">
        <v>1</v>
      </c>
      <c r="N205" s="96">
        <v>11091</v>
      </c>
      <c r="O205" s="97" t="str">
        <f>+VLOOKUP(N205,'[1]Productos PD'!$B$2:$C$349,2,FALSE)</f>
        <v>Desarrollar estrategias para fortalecer la gestión administrativa y financiera de la Secretaría de Salud.</v>
      </c>
      <c r="P205" s="96" t="s">
        <v>952</v>
      </c>
      <c r="Q205" s="96">
        <v>4</v>
      </c>
      <c r="R205" s="122" t="s">
        <v>953</v>
      </c>
      <c r="S205" s="125">
        <v>1</v>
      </c>
      <c r="T205" s="97" t="s">
        <v>1071</v>
      </c>
      <c r="U205" s="97" t="s">
        <v>1196</v>
      </c>
      <c r="V205" s="96" t="s">
        <v>983</v>
      </c>
      <c r="W205" s="122">
        <v>0.9</v>
      </c>
      <c r="X205" s="103" t="s">
        <v>962</v>
      </c>
      <c r="Y205" s="144">
        <v>0.5711533173398643</v>
      </c>
      <c r="Z205" s="150">
        <v>0.9</v>
      </c>
      <c r="AA205" s="150">
        <v>0.08</v>
      </c>
      <c r="AB205" s="150">
        <v>0.9</v>
      </c>
      <c r="AC205" s="150">
        <v>3.09E-2</v>
      </c>
      <c r="AD205" s="150">
        <v>0.9</v>
      </c>
      <c r="AE205" s="150">
        <v>0.22</v>
      </c>
      <c r="AF205" s="150">
        <v>0.9</v>
      </c>
      <c r="AG205" s="130"/>
      <c r="AH205" s="54">
        <f t="shared" si="6"/>
        <v>1</v>
      </c>
      <c r="AI205" s="54">
        <f t="shared" si="7"/>
        <v>1</v>
      </c>
      <c r="AJ205" s="135">
        <v>258848151</v>
      </c>
      <c r="AK205" s="148">
        <v>60210</v>
      </c>
      <c r="AL205" s="149" t="s">
        <v>965</v>
      </c>
      <c r="AM205" s="136">
        <v>57368318</v>
      </c>
      <c r="AN205" s="151"/>
    </row>
    <row r="206" spans="1:40" ht="25.5" x14ac:dyDescent="0.25">
      <c r="A206" s="96">
        <v>1</v>
      </c>
      <c r="B206" s="97" t="s">
        <v>5</v>
      </c>
      <c r="C206" s="96">
        <v>10</v>
      </c>
      <c r="D206" s="96" t="s">
        <v>1139</v>
      </c>
      <c r="E206" s="97" t="s">
        <v>156</v>
      </c>
      <c r="F206" s="96">
        <v>9</v>
      </c>
      <c r="G206" s="96" t="s">
        <v>1183</v>
      </c>
      <c r="H206" s="97" t="s">
        <v>1184</v>
      </c>
      <c r="I206" s="96">
        <v>3</v>
      </c>
      <c r="J206" s="96">
        <v>1</v>
      </c>
      <c r="K206" s="97" t="s">
        <v>1194</v>
      </c>
      <c r="L206" s="53">
        <v>2020051290016</v>
      </c>
      <c r="M206" s="96">
        <v>1</v>
      </c>
      <c r="N206" s="96">
        <v>11091</v>
      </c>
      <c r="O206" s="97" t="str">
        <f>+VLOOKUP(N206,'[1]Productos PD'!$B$2:$C$349,2,FALSE)</f>
        <v>Desarrollar estrategias para fortalecer la gestión administrativa y financiera de la Secretaría de Salud.</v>
      </c>
      <c r="P206" s="96" t="s">
        <v>952</v>
      </c>
      <c r="Q206" s="96">
        <v>4</v>
      </c>
      <c r="R206" s="122" t="s">
        <v>953</v>
      </c>
      <c r="S206" s="125">
        <v>1</v>
      </c>
      <c r="T206" s="97" t="s">
        <v>1071</v>
      </c>
      <c r="U206" s="97" t="s">
        <v>1197</v>
      </c>
      <c r="V206" s="96" t="s">
        <v>983</v>
      </c>
      <c r="W206" s="122">
        <v>0.9</v>
      </c>
      <c r="X206" s="103" t="s">
        <v>962</v>
      </c>
      <c r="Y206" s="144">
        <v>0.5711533173398643</v>
      </c>
      <c r="Z206" s="150">
        <v>0.9</v>
      </c>
      <c r="AA206" s="150">
        <v>0.08</v>
      </c>
      <c r="AB206" s="150">
        <v>0.9</v>
      </c>
      <c r="AC206" s="150">
        <v>0.17069999999999999</v>
      </c>
      <c r="AD206" s="150">
        <v>0.9</v>
      </c>
      <c r="AE206" s="150">
        <v>0.17</v>
      </c>
      <c r="AF206" s="150">
        <v>0.9</v>
      </c>
      <c r="AG206" s="130"/>
      <c r="AH206" s="54">
        <f t="shared" si="6"/>
        <v>1</v>
      </c>
      <c r="AI206" s="54">
        <f t="shared" si="7"/>
        <v>1</v>
      </c>
      <c r="AJ206" s="135">
        <v>234955240</v>
      </c>
      <c r="AK206" s="148">
        <v>60211</v>
      </c>
      <c r="AL206" s="149" t="s">
        <v>965</v>
      </c>
      <c r="AM206" s="136">
        <v>40553126</v>
      </c>
      <c r="AN206" s="151"/>
    </row>
    <row r="207" spans="1:40" ht="25.5" x14ac:dyDescent="0.25">
      <c r="A207" s="96">
        <v>1</v>
      </c>
      <c r="B207" s="97" t="s">
        <v>5</v>
      </c>
      <c r="C207" s="96">
        <v>10</v>
      </c>
      <c r="D207" s="96" t="s">
        <v>1139</v>
      </c>
      <c r="E207" s="97" t="s">
        <v>156</v>
      </c>
      <c r="F207" s="96">
        <v>9</v>
      </c>
      <c r="G207" s="96" t="s">
        <v>1183</v>
      </c>
      <c r="H207" s="97" t="s">
        <v>1184</v>
      </c>
      <c r="I207" s="96">
        <v>3</v>
      </c>
      <c r="J207" s="96">
        <v>1</v>
      </c>
      <c r="K207" s="97" t="s">
        <v>1194</v>
      </c>
      <c r="L207" s="53">
        <v>2020051290016</v>
      </c>
      <c r="M207" s="96">
        <v>1</v>
      </c>
      <c r="N207" s="96">
        <v>11091</v>
      </c>
      <c r="O207" s="97" t="str">
        <f>+VLOOKUP(N207,'[1]Productos PD'!$B$2:$C$349,2,FALSE)</f>
        <v>Desarrollar estrategias para fortalecer la gestión administrativa y financiera de la Secretaría de Salud.</v>
      </c>
      <c r="P207" s="96" t="s">
        <v>952</v>
      </c>
      <c r="Q207" s="96">
        <v>4</v>
      </c>
      <c r="R207" s="122" t="s">
        <v>953</v>
      </c>
      <c r="S207" s="125">
        <v>1</v>
      </c>
      <c r="T207" s="97" t="s">
        <v>1071</v>
      </c>
      <c r="U207" s="97" t="s">
        <v>1196</v>
      </c>
      <c r="V207" s="96" t="s">
        <v>983</v>
      </c>
      <c r="W207" s="122">
        <v>0.9</v>
      </c>
      <c r="X207" s="103" t="s">
        <v>962</v>
      </c>
      <c r="Y207" s="144">
        <v>0.5711533173398643</v>
      </c>
      <c r="Z207" s="150">
        <v>0.9</v>
      </c>
      <c r="AA207" s="150">
        <v>0.08</v>
      </c>
      <c r="AB207" s="150">
        <v>0.9</v>
      </c>
      <c r="AC207" s="150">
        <v>0</v>
      </c>
      <c r="AD207" s="150">
        <v>0.9</v>
      </c>
      <c r="AE207" s="150">
        <v>0</v>
      </c>
      <c r="AF207" s="150">
        <v>0.9</v>
      </c>
      <c r="AG207" s="130"/>
      <c r="AH207" s="54">
        <f t="shared" si="6"/>
        <v>0</v>
      </c>
      <c r="AI207" s="54">
        <f t="shared" si="7"/>
        <v>0</v>
      </c>
      <c r="AJ207" s="135">
        <v>303364</v>
      </c>
      <c r="AK207" s="148">
        <v>60209</v>
      </c>
      <c r="AL207" s="149" t="s">
        <v>965</v>
      </c>
      <c r="AM207" s="136">
        <v>0</v>
      </c>
      <c r="AN207" s="151" t="s">
        <v>1198</v>
      </c>
    </row>
    <row r="208" spans="1:40" ht="25.5" x14ac:dyDescent="0.25">
      <c r="A208" s="96">
        <v>1</v>
      </c>
      <c r="B208" s="97" t="s">
        <v>5</v>
      </c>
      <c r="C208" s="96">
        <v>10</v>
      </c>
      <c r="D208" s="96" t="s">
        <v>1139</v>
      </c>
      <c r="E208" s="97" t="s">
        <v>156</v>
      </c>
      <c r="F208" s="96">
        <v>9</v>
      </c>
      <c r="G208" s="96" t="s">
        <v>1183</v>
      </c>
      <c r="H208" s="97" t="s">
        <v>1184</v>
      </c>
      <c r="I208" s="96">
        <v>3</v>
      </c>
      <c r="J208" s="96">
        <v>1</v>
      </c>
      <c r="K208" s="97" t="s">
        <v>1194</v>
      </c>
      <c r="L208" s="53">
        <v>2020051290016</v>
      </c>
      <c r="M208" s="96">
        <v>1</v>
      </c>
      <c r="N208" s="96">
        <v>11091</v>
      </c>
      <c r="O208" s="97" t="str">
        <f>+VLOOKUP(N208,'[1]Productos PD'!$B$2:$C$349,2,FALSE)</f>
        <v>Desarrollar estrategias para fortalecer la gestión administrativa y financiera de la Secretaría de Salud.</v>
      </c>
      <c r="P208" s="96" t="s">
        <v>952</v>
      </c>
      <c r="Q208" s="96">
        <v>4</v>
      </c>
      <c r="R208" s="122" t="s">
        <v>953</v>
      </c>
      <c r="S208" s="125">
        <v>1</v>
      </c>
      <c r="T208" s="97" t="s">
        <v>1071</v>
      </c>
      <c r="U208" s="97" t="s">
        <v>1199</v>
      </c>
      <c r="V208" s="96" t="s">
        <v>952</v>
      </c>
      <c r="W208" s="125">
        <v>17000</v>
      </c>
      <c r="X208" s="103" t="s">
        <v>956</v>
      </c>
      <c r="Y208" s="144">
        <v>6.3334528939742382E-2</v>
      </c>
      <c r="Z208" s="125">
        <v>4250</v>
      </c>
      <c r="AA208" s="125">
        <v>5215</v>
      </c>
      <c r="AB208" s="145">
        <v>4250</v>
      </c>
      <c r="AC208" s="146">
        <v>5403</v>
      </c>
      <c r="AD208" s="145">
        <v>4250</v>
      </c>
      <c r="AE208" s="147">
        <v>2869</v>
      </c>
      <c r="AF208" s="145">
        <v>4250</v>
      </c>
      <c r="AG208" s="130"/>
      <c r="AH208" s="54">
        <f t="shared" si="6"/>
        <v>0.79335294117647059</v>
      </c>
      <c r="AI208" s="54">
        <f t="shared" si="7"/>
        <v>0.79335294117647059</v>
      </c>
      <c r="AJ208" s="135">
        <v>25443947</v>
      </c>
      <c r="AK208" s="148">
        <v>60210</v>
      </c>
      <c r="AL208" s="149" t="s">
        <v>965</v>
      </c>
      <c r="AM208" s="136">
        <v>9257827</v>
      </c>
      <c r="AN208" s="151"/>
    </row>
    <row r="209" spans="1:40" ht="25.5" x14ac:dyDescent="0.25">
      <c r="A209" s="96">
        <v>1</v>
      </c>
      <c r="B209" s="97" t="s">
        <v>5</v>
      </c>
      <c r="C209" s="96">
        <v>10</v>
      </c>
      <c r="D209" s="96" t="s">
        <v>1139</v>
      </c>
      <c r="E209" s="97" t="s">
        <v>156</v>
      </c>
      <c r="F209" s="96">
        <v>9</v>
      </c>
      <c r="G209" s="96" t="s">
        <v>1183</v>
      </c>
      <c r="H209" s="97" t="s">
        <v>1184</v>
      </c>
      <c r="I209" s="96">
        <v>3</v>
      </c>
      <c r="J209" s="96">
        <v>1</v>
      </c>
      <c r="K209" s="97" t="s">
        <v>1194</v>
      </c>
      <c r="L209" s="53">
        <v>2020051290016</v>
      </c>
      <c r="M209" s="96">
        <v>1</v>
      </c>
      <c r="N209" s="96">
        <v>11091</v>
      </c>
      <c r="O209" s="97" t="str">
        <f>+VLOOKUP(N209,'[1]Productos PD'!$B$2:$C$349,2,FALSE)</f>
        <v>Desarrollar estrategias para fortalecer la gestión administrativa y financiera de la Secretaría de Salud.</v>
      </c>
      <c r="P209" s="96" t="s">
        <v>952</v>
      </c>
      <c r="Q209" s="96">
        <v>4</v>
      </c>
      <c r="R209" s="122" t="s">
        <v>953</v>
      </c>
      <c r="S209" s="125">
        <v>1</v>
      </c>
      <c r="T209" s="97" t="s">
        <v>1071</v>
      </c>
      <c r="U209" s="97" t="s">
        <v>1199</v>
      </c>
      <c r="V209" s="96" t="s">
        <v>952</v>
      </c>
      <c r="W209" s="125">
        <v>17000</v>
      </c>
      <c r="X209" s="103" t="s">
        <v>956</v>
      </c>
      <c r="Y209" s="144">
        <v>6.3334528939742382E-2</v>
      </c>
      <c r="Z209" s="125">
        <v>4250</v>
      </c>
      <c r="AA209" s="125">
        <v>5215</v>
      </c>
      <c r="AB209" s="145">
        <v>4250</v>
      </c>
      <c r="AC209" s="146">
        <v>5403</v>
      </c>
      <c r="AD209" s="145">
        <v>4250</v>
      </c>
      <c r="AE209" s="147">
        <v>2869</v>
      </c>
      <c r="AF209" s="145">
        <v>4250</v>
      </c>
      <c r="AG209" s="130"/>
      <c r="AH209" s="54">
        <f t="shared" si="6"/>
        <v>0.79335294117647059</v>
      </c>
      <c r="AI209" s="54">
        <f t="shared" si="7"/>
        <v>0.79335294117647059</v>
      </c>
      <c r="AJ209" s="135">
        <v>29346978</v>
      </c>
      <c r="AK209" s="148">
        <v>60211</v>
      </c>
      <c r="AL209" s="149" t="s">
        <v>965</v>
      </c>
      <c r="AM209" s="136">
        <v>29346978</v>
      </c>
      <c r="AN209" s="151"/>
    </row>
    <row r="210" spans="1:40" ht="25.5" x14ac:dyDescent="0.25">
      <c r="A210" s="96">
        <v>1</v>
      </c>
      <c r="B210" s="97" t="s">
        <v>5</v>
      </c>
      <c r="C210" s="96">
        <v>10</v>
      </c>
      <c r="D210" s="96" t="s">
        <v>1139</v>
      </c>
      <c r="E210" s="97" t="s">
        <v>156</v>
      </c>
      <c r="F210" s="96">
        <v>9</v>
      </c>
      <c r="G210" s="96" t="s">
        <v>1183</v>
      </c>
      <c r="H210" s="97" t="s">
        <v>1184</v>
      </c>
      <c r="I210" s="96">
        <v>3</v>
      </c>
      <c r="J210" s="96">
        <v>1</v>
      </c>
      <c r="K210" s="97" t="s">
        <v>1194</v>
      </c>
      <c r="L210" s="53">
        <v>2020051290016</v>
      </c>
      <c r="M210" s="96">
        <v>1</v>
      </c>
      <c r="N210" s="96">
        <v>11091</v>
      </c>
      <c r="O210" s="97" t="str">
        <f>+VLOOKUP(N210,'[1]Productos PD'!$B$2:$C$349,2,FALSE)</f>
        <v>Desarrollar estrategias para fortalecer la gestión administrativa y financiera de la Secretaría de Salud.</v>
      </c>
      <c r="P210" s="96" t="s">
        <v>952</v>
      </c>
      <c r="Q210" s="96">
        <v>4</v>
      </c>
      <c r="R210" s="122" t="s">
        <v>953</v>
      </c>
      <c r="S210" s="125">
        <v>1</v>
      </c>
      <c r="T210" s="97" t="s">
        <v>1071</v>
      </c>
      <c r="U210" s="97" t="s">
        <v>1200</v>
      </c>
      <c r="V210" s="96" t="s">
        <v>952</v>
      </c>
      <c r="W210" s="125">
        <v>2</v>
      </c>
      <c r="X210" s="103" t="s">
        <v>956</v>
      </c>
      <c r="Y210" s="144">
        <v>1.5838663713612814E-2</v>
      </c>
      <c r="Z210" s="125">
        <v>0</v>
      </c>
      <c r="AA210" s="125">
        <v>0</v>
      </c>
      <c r="AB210" s="145">
        <v>1</v>
      </c>
      <c r="AC210" s="146">
        <v>0</v>
      </c>
      <c r="AD210" s="145">
        <v>0</v>
      </c>
      <c r="AE210" s="147">
        <v>1</v>
      </c>
      <c r="AF210" s="145">
        <v>1</v>
      </c>
      <c r="AG210" s="130"/>
      <c r="AH210" s="54">
        <f t="shared" si="6"/>
        <v>0.5</v>
      </c>
      <c r="AI210" s="54">
        <f t="shared" si="7"/>
        <v>0.5</v>
      </c>
      <c r="AJ210" s="135">
        <v>13702084</v>
      </c>
      <c r="AK210" s="148">
        <v>60210</v>
      </c>
      <c r="AL210" s="149" t="s">
        <v>965</v>
      </c>
      <c r="AM210" s="136">
        <v>1655668</v>
      </c>
      <c r="AN210" s="151" t="s">
        <v>1201</v>
      </c>
    </row>
    <row r="211" spans="1:40" ht="25.5" x14ac:dyDescent="0.25">
      <c r="A211" s="96">
        <v>1</v>
      </c>
      <c r="B211" s="97" t="s">
        <v>5</v>
      </c>
      <c r="C211" s="96">
        <v>10</v>
      </c>
      <c r="D211" s="96" t="s">
        <v>1139</v>
      </c>
      <c r="E211" s="97" t="s">
        <v>156</v>
      </c>
      <c r="F211" s="96">
        <v>9</v>
      </c>
      <c r="G211" s="96" t="s">
        <v>1183</v>
      </c>
      <c r="H211" s="97" t="s">
        <v>1184</v>
      </c>
      <c r="I211" s="96">
        <v>3</v>
      </c>
      <c r="J211" s="96">
        <v>1</v>
      </c>
      <c r="K211" s="97" t="s">
        <v>1194</v>
      </c>
      <c r="L211" s="53">
        <v>2020051290016</v>
      </c>
      <c r="M211" s="96">
        <v>1</v>
      </c>
      <c r="N211" s="96">
        <v>11091</v>
      </c>
      <c r="O211" s="97" t="str">
        <f>+VLOOKUP(N211,'[1]Productos PD'!$B$2:$C$349,2,FALSE)</f>
        <v>Desarrollar estrategias para fortalecer la gestión administrativa y financiera de la Secretaría de Salud.</v>
      </c>
      <c r="P211" s="96" t="s">
        <v>952</v>
      </c>
      <c r="Q211" s="96">
        <v>4</v>
      </c>
      <c r="R211" s="122" t="s">
        <v>953</v>
      </c>
      <c r="S211" s="125">
        <v>1</v>
      </c>
      <c r="T211" s="97" t="s">
        <v>1071</v>
      </c>
      <c r="U211" s="97" t="s">
        <v>1202</v>
      </c>
      <c r="V211" s="96" t="s">
        <v>952</v>
      </c>
      <c r="W211" s="125">
        <v>10</v>
      </c>
      <c r="X211" s="103" t="s">
        <v>956</v>
      </c>
      <c r="Y211" s="144">
        <v>1.5838663713612814E-2</v>
      </c>
      <c r="Z211" s="125">
        <v>0</v>
      </c>
      <c r="AA211" s="125">
        <v>0</v>
      </c>
      <c r="AB211" s="145">
        <v>5</v>
      </c>
      <c r="AC211" s="146">
        <v>1</v>
      </c>
      <c r="AD211" s="145">
        <v>0</v>
      </c>
      <c r="AE211" s="147">
        <v>2</v>
      </c>
      <c r="AF211" s="145">
        <v>5</v>
      </c>
      <c r="AG211" s="130"/>
      <c r="AH211" s="54">
        <f t="shared" si="6"/>
        <v>0.3</v>
      </c>
      <c r="AI211" s="54">
        <f t="shared" si="7"/>
        <v>0.3</v>
      </c>
      <c r="AJ211" s="135">
        <v>13702084</v>
      </c>
      <c r="AK211" s="148">
        <v>60210</v>
      </c>
      <c r="AL211" s="149" t="s">
        <v>965</v>
      </c>
      <c r="AM211" s="136">
        <v>1655669</v>
      </c>
      <c r="AN211" s="151" t="s">
        <v>1201</v>
      </c>
    </row>
    <row r="212" spans="1:40" ht="25.5" x14ac:dyDescent="0.25">
      <c r="A212" s="96">
        <v>1</v>
      </c>
      <c r="B212" s="97" t="s">
        <v>5</v>
      </c>
      <c r="C212" s="96">
        <v>10</v>
      </c>
      <c r="D212" s="96" t="s">
        <v>1139</v>
      </c>
      <c r="E212" s="97" t="s">
        <v>156</v>
      </c>
      <c r="F212" s="96">
        <v>9</v>
      </c>
      <c r="G212" s="96" t="s">
        <v>1183</v>
      </c>
      <c r="H212" s="97" t="s">
        <v>1184</v>
      </c>
      <c r="I212" s="96">
        <v>3</v>
      </c>
      <c r="J212" s="96">
        <v>1</v>
      </c>
      <c r="K212" s="97" t="s">
        <v>1194</v>
      </c>
      <c r="L212" s="53">
        <v>2020051290016</v>
      </c>
      <c r="M212" s="96">
        <v>1</v>
      </c>
      <c r="N212" s="96">
        <v>11091</v>
      </c>
      <c r="O212" s="97" t="str">
        <f>+VLOOKUP(N212,'[1]Productos PD'!$B$2:$C$349,2,FALSE)</f>
        <v>Desarrollar estrategias para fortalecer la gestión administrativa y financiera de la Secretaría de Salud.</v>
      </c>
      <c r="P212" s="96" t="s">
        <v>952</v>
      </c>
      <c r="Q212" s="96">
        <v>4</v>
      </c>
      <c r="R212" s="122" t="s">
        <v>953</v>
      </c>
      <c r="S212" s="125">
        <v>1</v>
      </c>
      <c r="T212" s="97" t="s">
        <v>1071</v>
      </c>
      <c r="U212" s="97" t="s">
        <v>1203</v>
      </c>
      <c r="V212" s="96" t="s">
        <v>952</v>
      </c>
      <c r="W212" s="125">
        <v>10</v>
      </c>
      <c r="X212" s="103" t="s">
        <v>956</v>
      </c>
      <c r="Y212" s="144">
        <v>4.3556325212435236E-2</v>
      </c>
      <c r="Z212" s="125">
        <v>0</v>
      </c>
      <c r="AA212" s="125">
        <v>0</v>
      </c>
      <c r="AB212" s="145">
        <v>0</v>
      </c>
      <c r="AC212" s="146">
        <v>0</v>
      </c>
      <c r="AD212" s="145">
        <v>10</v>
      </c>
      <c r="AE212" s="147">
        <v>10</v>
      </c>
      <c r="AF212" s="145">
        <v>0</v>
      </c>
      <c r="AG212" s="130"/>
      <c r="AH212" s="54">
        <f t="shared" si="6"/>
        <v>1</v>
      </c>
      <c r="AI212" s="54">
        <f t="shared" si="7"/>
        <v>1</v>
      </c>
      <c r="AJ212" s="135">
        <v>17127605</v>
      </c>
      <c r="AK212" s="148">
        <v>60210</v>
      </c>
      <c r="AL212" s="149" t="s">
        <v>965</v>
      </c>
      <c r="AM212" s="136">
        <v>6394306</v>
      </c>
      <c r="AN212" s="151"/>
    </row>
    <row r="213" spans="1:40" ht="25.5" x14ac:dyDescent="0.25">
      <c r="A213" s="96">
        <v>1</v>
      </c>
      <c r="B213" s="97" t="s">
        <v>5</v>
      </c>
      <c r="C213" s="96">
        <v>10</v>
      </c>
      <c r="D213" s="96" t="s">
        <v>1139</v>
      </c>
      <c r="E213" s="97" t="s">
        <v>156</v>
      </c>
      <c r="F213" s="96">
        <v>9</v>
      </c>
      <c r="G213" s="96" t="s">
        <v>1183</v>
      </c>
      <c r="H213" s="97" t="s">
        <v>1184</v>
      </c>
      <c r="I213" s="96">
        <v>3</v>
      </c>
      <c r="J213" s="96">
        <v>1</v>
      </c>
      <c r="K213" s="97" t="s">
        <v>1194</v>
      </c>
      <c r="L213" s="53">
        <v>2020051290016</v>
      </c>
      <c r="M213" s="96">
        <v>1</v>
      </c>
      <c r="N213" s="96">
        <v>11091</v>
      </c>
      <c r="O213" s="97" t="str">
        <f>+VLOOKUP(N213,'[1]Productos PD'!$B$2:$C$349,2,FALSE)</f>
        <v>Desarrollar estrategias para fortalecer la gestión administrativa y financiera de la Secretaría de Salud.</v>
      </c>
      <c r="P213" s="96" t="s">
        <v>952</v>
      </c>
      <c r="Q213" s="96">
        <v>4</v>
      </c>
      <c r="R213" s="122" t="s">
        <v>953</v>
      </c>
      <c r="S213" s="125">
        <v>1</v>
      </c>
      <c r="T213" s="97" t="s">
        <v>1071</v>
      </c>
      <c r="U213" s="97" t="s">
        <v>1203</v>
      </c>
      <c r="V213" s="96" t="s">
        <v>952</v>
      </c>
      <c r="W213" s="125">
        <v>10</v>
      </c>
      <c r="X213" s="103" t="s">
        <v>956</v>
      </c>
      <c r="Y213" s="144">
        <v>4.3556325212435236E-2</v>
      </c>
      <c r="Z213" s="125">
        <v>0</v>
      </c>
      <c r="AA213" s="125">
        <v>0</v>
      </c>
      <c r="AB213" s="145">
        <v>0</v>
      </c>
      <c r="AC213" s="146">
        <v>0</v>
      </c>
      <c r="AD213" s="145">
        <v>10</v>
      </c>
      <c r="AE213" s="147">
        <v>10</v>
      </c>
      <c r="AF213" s="145">
        <v>0</v>
      </c>
      <c r="AG213" s="130"/>
      <c r="AH213" s="54">
        <f t="shared" si="6"/>
        <v>1</v>
      </c>
      <c r="AI213" s="54">
        <f t="shared" si="7"/>
        <v>1</v>
      </c>
      <c r="AJ213" s="135">
        <v>20553126</v>
      </c>
      <c r="AK213" s="148">
        <v>60211</v>
      </c>
      <c r="AL213" s="149" t="s">
        <v>965</v>
      </c>
      <c r="AM213" s="136">
        <v>20553126</v>
      </c>
      <c r="AN213" s="151"/>
    </row>
    <row r="214" spans="1:40" ht="25.5" x14ac:dyDescent="0.25">
      <c r="A214" s="96">
        <v>1</v>
      </c>
      <c r="B214" s="97" t="s">
        <v>5</v>
      </c>
      <c r="C214" s="96">
        <v>10</v>
      </c>
      <c r="D214" s="96" t="s">
        <v>1139</v>
      </c>
      <c r="E214" s="97" t="s">
        <v>156</v>
      </c>
      <c r="F214" s="96">
        <v>9</v>
      </c>
      <c r="G214" s="96" t="s">
        <v>1183</v>
      </c>
      <c r="H214" s="97" t="s">
        <v>1184</v>
      </c>
      <c r="I214" s="96">
        <v>3</v>
      </c>
      <c r="J214" s="96">
        <v>1</v>
      </c>
      <c r="K214" s="97" t="s">
        <v>1194</v>
      </c>
      <c r="L214" s="53">
        <v>2020051290016</v>
      </c>
      <c r="M214" s="96">
        <v>1</v>
      </c>
      <c r="N214" s="96">
        <v>11091</v>
      </c>
      <c r="O214" s="97" t="str">
        <f>+VLOOKUP(N214,'[1]Productos PD'!$B$2:$C$349,2,FALSE)</f>
        <v>Desarrollar estrategias para fortalecer la gestión administrativa y financiera de la Secretaría de Salud.</v>
      </c>
      <c r="P214" s="96" t="s">
        <v>952</v>
      </c>
      <c r="Q214" s="96">
        <v>4</v>
      </c>
      <c r="R214" s="122" t="s">
        <v>953</v>
      </c>
      <c r="S214" s="125">
        <v>1</v>
      </c>
      <c r="T214" s="97" t="s">
        <v>1071</v>
      </c>
      <c r="U214" s="97" t="s">
        <v>1204</v>
      </c>
      <c r="V214" s="96" t="s">
        <v>952</v>
      </c>
      <c r="W214" s="125">
        <v>4</v>
      </c>
      <c r="X214" s="103" t="s">
        <v>956</v>
      </c>
      <c r="Y214" s="144">
        <v>3.5866347405767225E-2</v>
      </c>
      <c r="Z214" s="125">
        <v>1</v>
      </c>
      <c r="AA214" s="125">
        <v>1</v>
      </c>
      <c r="AB214" s="145">
        <v>1</v>
      </c>
      <c r="AC214" s="146">
        <v>1</v>
      </c>
      <c r="AD214" s="145">
        <v>1</v>
      </c>
      <c r="AE214" s="147">
        <v>1</v>
      </c>
      <c r="AF214" s="145">
        <v>1</v>
      </c>
      <c r="AG214" s="130"/>
      <c r="AH214" s="54">
        <f t="shared" si="6"/>
        <v>0.75</v>
      </c>
      <c r="AI214" s="54">
        <f t="shared" si="7"/>
        <v>0.75</v>
      </c>
      <c r="AJ214" s="135">
        <v>14839528</v>
      </c>
      <c r="AK214" s="148">
        <v>60210</v>
      </c>
      <c r="AL214" s="149" t="s">
        <v>965</v>
      </c>
      <c r="AM214" s="136">
        <v>6115684</v>
      </c>
      <c r="AN214" s="151"/>
    </row>
    <row r="215" spans="1:40" ht="25.5" x14ac:dyDescent="0.25">
      <c r="A215" s="96">
        <v>1</v>
      </c>
      <c r="B215" s="97" t="s">
        <v>5</v>
      </c>
      <c r="C215" s="96">
        <v>10</v>
      </c>
      <c r="D215" s="96" t="s">
        <v>1139</v>
      </c>
      <c r="E215" s="97" t="s">
        <v>156</v>
      </c>
      <c r="F215" s="96">
        <v>9</v>
      </c>
      <c r="G215" s="96" t="s">
        <v>1183</v>
      </c>
      <c r="H215" s="97" t="s">
        <v>1184</v>
      </c>
      <c r="I215" s="96">
        <v>3</v>
      </c>
      <c r="J215" s="96">
        <v>1</v>
      </c>
      <c r="K215" s="97" t="s">
        <v>1194</v>
      </c>
      <c r="L215" s="53">
        <v>2020051290016</v>
      </c>
      <c r="M215" s="96">
        <v>1</v>
      </c>
      <c r="N215" s="96">
        <v>11091</v>
      </c>
      <c r="O215" s="97" t="str">
        <f>+VLOOKUP(N215,'[1]Productos PD'!$B$2:$C$349,2,FALSE)</f>
        <v>Desarrollar estrategias para fortalecer la gestión administrativa y financiera de la Secretaría de Salud.</v>
      </c>
      <c r="P215" s="96" t="s">
        <v>952</v>
      </c>
      <c r="Q215" s="96">
        <v>4</v>
      </c>
      <c r="R215" s="122" t="s">
        <v>953</v>
      </c>
      <c r="S215" s="125">
        <v>1</v>
      </c>
      <c r="T215" s="97" t="s">
        <v>1071</v>
      </c>
      <c r="U215" s="97" t="s">
        <v>1204</v>
      </c>
      <c r="V215" s="96" t="s">
        <v>952</v>
      </c>
      <c r="W215" s="125">
        <v>4</v>
      </c>
      <c r="X215" s="103" t="s">
        <v>956</v>
      </c>
      <c r="Y215" s="144">
        <v>3.5866347405767225E-2</v>
      </c>
      <c r="Z215" s="125">
        <v>1</v>
      </c>
      <c r="AA215" s="125">
        <v>1</v>
      </c>
      <c r="AB215" s="145">
        <v>1</v>
      </c>
      <c r="AC215" s="146">
        <v>1</v>
      </c>
      <c r="AD215" s="145">
        <v>1</v>
      </c>
      <c r="AE215" s="147">
        <v>1</v>
      </c>
      <c r="AF215" s="145">
        <v>1</v>
      </c>
      <c r="AG215" s="130"/>
      <c r="AH215" s="54">
        <f t="shared" si="6"/>
        <v>0.75</v>
      </c>
      <c r="AI215" s="54">
        <f t="shared" si="7"/>
        <v>0.75</v>
      </c>
      <c r="AJ215" s="135">
        <v>16188576</v>
      </c>
      <c r="AK215" s="148">
        <v>60211</v>
      </c>
      <c r="AL215" s="149" t="s">
        <v>965</v>
      </c>
      <c r="AM215" s="136">
        <v>16188576</v>
      </c>
      <c r="AN215" s="151"/>
    </row>
    <row r="216" spans="1:40" ht="25.5" x14ac:dyDescent="0.25">
      <c r="A216" s="96">
        <v>1</v>
      </c>
      <c r="B216" s="97" t="s">
        <v>5</v>
      </c>
      <c r="C216" s="96">
        <v>10</v>
      </c>
      <c r="D216" s="96" t="s">
        <v>1139</v>
      </c>
      <c r="E216" s="97" t="s">
        <v>156</v>
      </c>
      <c r="F216" s="96">
        <v>9</v>
      </c>
      <c r="G216" s="96" t="s">
        <v>1183</v>
      </c>
      <c r="H216" s="97" t="s">
        <v>1184</v>
      </c>
      <c r="I216" s="96">
        <v>3</v>
      </c>
      <c r="J216" s="96">
        <v>1</v>
      </c>
      <c r="K216" s="97" t="s">
        <v>1194</v>
      </c>
      <c r="L216" s="53">
        <v>2020051290016</v>
      </c>
      <c r="M216" s="96">
        <v>1</v>
      </c>
      <c r="N216" s="96">
        <v>11091</v>
      </c>
      <c r="O216" s="97" t="str">
        <f>+VLOOKUP(N216,'[1]Productos PD'!$B$2:$C$349,2,FALSE)</f>
        <v>Desarrollar estrategias para fortalecer la gestión administrativa y financiera de la Secretaría de Salud.</v>
      </c>
      <c r="P216" s="96" t="s">
        <v>952</v>
      </c>
      <c r="Q216" s="96">
        <v>4</v>
      </c>
      <c r="R216" s="122" t="s">
        <v>953</v>
      </c>
      <c r="S216" s="125">
        <v>1</v>
      </c>
      <c r="T216" s="97" t="s">
        <v>1071</v>
      </c>
      <c r="U216" s="97" t="s">
        <v>1205</v>
      </c>
      <c r="V216" s="96" t="s">
        <v>952</v>
      </c>
      <c r="W216" s="125">
        <v>12</v>
      </c>
      <c r="X216" s="103" t="s">
        <v>956</v>
      </c>
      <c r="Y216" s="144">
        <v>4.3556325212435236E-2</v>
      </c>
      <c r="Z216" s="125">
        <v>3</v>
      </c>
      <c r="AA216" s="125">
        <v>3</v>
      </c>
      <c r="AB216" s="145">
        <v>3</v>
      </c>
      <c r="AC216" s="146">
        <v>3</v>
      </c>
      <c r="AD216" s="145">
        <v>3</v>
      </c>
      <c r="AE216" s="147">
        <v>3</v>
      </c>
      <c r="AF216" s="145">
        <v>3</v>
      </c>
      <c r="AG216" s="130"/>
      <c r="AH216" s="54">
        <f t="shared" si="6"/>
        <v>0.75</v>
      </c>
      <c r="AI216" s="54">
        <f t="shared" si="7"/>
        <v>0.75</v>
      </c>
      <c r="AJ216" s="135">
        <v>17127605</v>
      </c>
      <c r="AK216" s="148">
        <v>60210</v>
      </c>
      <c r="AL216" s="149" t="s">
        <v>965</v>
      </c>
      <c r="AM216" s="136">
        <v>5823386</v>
      </c>
      <c r="AN216" s="151"/>
    </row>
    <row r="217" spans="1:40" ht="25.5" x14ac:dyDescent="0.25">
      <c r="A217" s="96">
        <v>1</v>
      </c>
      <c r="B217" s="97" t="s">
        <v>5</v>
      </c>
      <c r="C217" s="96">
        <v>10</v>
      </c>
      <c r="D217" s="96" t="s">
        <v>1139</v>
      </c>
      <c r="E217" s="97" t="s">
        <v>156</v>
      </c>
      <c r="F217" s="96">
        <v>9</v>
      </c>
      <c r="G217" s="96" t="s">
        <v>1183</v>
      </c>
      <c r="H217" s="97" t="s">
        <v>1184</v>
      </c>
      <c r="I217" s="96">
        <v>3</v>
      </c>
      <c r="J217" s="96">
        <v>1</v>
      </c>
      <c r="K217" s="97" t="s">
        <v>1194</v>
      </c>
      <c r="L217" s="53">
        <v>2020051290016</v>
      </c>
      <c r="M217" s="96">
        <v>1</v>
      </c>
      <c r="N217" s="96">
        <v>11091</v>
      </c>
      <c r="O217" s="97" t="str">
        <f>+VLOOKUP(N217,'[1]Productos PD'!$B$2:$C$349,2,FALSE)</f>
        <v>Desarrollar estrategias para fortalecer la gestión administrativa y financiera de la Secretaría de Salud.</v>
      </c>
      <c r="P217" s="96" t="s">
        <v>952</v>
      </c>
      <c r="Q217" s="96">
        <v>4</v>
      </c>
      <c r="R217" s="122" t="s">
        <v>953</v>
      </c>
      <c r="S217" s="125">
        <v>1</v>
      </c>
      <c r="T217" s="97" t="s">
        <v>1071</v>
      </c>
      <c r="U217" s="97" t="s">
        <v>1205</v>
      </c>
      <c r="V217" s="96" t="s">
        <v>952</v>
      </c>
      <c r="W217" s="125">
        <v>12</v>
      </c>
      <c r="X217" s="103" t="s">
        <v>956</v>
      </c>
      <c r="Y217" s="144">
        <v>4.3556325212435236E-2</v>
      </c>
      <c r="Z217" s="125">
        <v>3</v>
      </c>
      <c r="AA217" s="125">
        <v>3</v>
      </c>
      <c r="AB217" s="145">
        <v>3</v>
      </c>
      <c r="AC217" s="146">
        <v>3</v>
      </c>
      <c r="AD217" s="145">
        <v>3</v>
      </c>
      <c r="AE217" s="147">
        <v>3</v>
      </c>
      <c r="AF217" s="145">
        <v>3</v>
      </c>
      <c r="AG217" s="130"/>
      <c r="AH217" s="54">
        <f t="shared" si="6"/>
        <v>0.75</v>
      </c>
      <c r="AI217" s="54">
        <f t="shared" si="7"/>
        <v>0.75</v>
      </c>
      <c r="AJ217" s="135">
        <v>20553126</v>
      </c>
      <c r="AK217" s="148">
        <v>60211</v>
      </c>
      <c r="AL217" s="149" t="s">
        <v>965</v>
      </c>
      <c r="AM217" s="136">
        <v>20553126</v>
      </c>
      <c r="AN217" s="151"/>
    </row>
    <row r="218" spans="1:40" ht="25.5" x14ac:dyDescent="0.25">
      <c r="A218" s="96">
        <v>1</v>
      </c>
      <c r="B218" s="97" t="s">
        <v>5</v>
      </c>
      <c r="C218" s="96">
        <v>10</v>
      </c>
      <c r="D218" s="96" t="s">
        <v>1139</v>
      </c>
      <c r="E218" s="97" t="s">
        <v>156</v>
      </c>
      <c r="F218" s="96">
        <v>9</v>
      </c>
      <c r="G218" s="96" t="s">
        <v>1183</v>
      </c>
      <c r="H218" s="97" t="s">
        <v>1184</v>
      </c>
      <c r="I218" s="96">
        <v>3</v>
      </c>
      <c r="J218" s="96">
        <v>1</v>
      </c>
      <c r="K218" s="97" t="s">
        <v>1194</v>
      </c>
      <c r="L218" s="53">
        <v>2020051290016</v>
      </c>
      <c r="M218" s="96">
        <v>1</v>
      </c>
      <c r="N218" s="96">
        <v>11091</v>
      </c>
      <c r="O218" s="97" t="str">
        <f>+VLOOKUP(N218,'[1]Productos PD'!$B$2:$C$349,2,FALSE)</f>
        <v>Desarrollar estrategias para fortalecer la gestión administrativa y financiera de la Secretaría de Salud.</v>
      </c>
      <c r="P218" s="96" t="s">
        <v>952</v>
      </c>
      <c r="Q218" s="96">
        <v>4</v>
      </c>
      <c r="R218" s="122" t="s">
        <v>953</v>
      </c>
      <c r="S218" s="125">
        <v>1</v>
      </c>
      <c r="T218" s="97" t="s">
        <v>1071</v>
      </c>
      <c r="U218" s="97" t="s">
        <v>1206</v>
      </c>
      <c r="V218" s="96" t="s">
        <v>952</v>
      </c>
      <c r="W218" s="125">
        <v>12</v>
      </c>
      <c r="X218" s="103" t="s">
        <v>956</v>
      </c>
      <c r="Y218" s="144">
        <v>4.3556325212435236E-2</v>
      </c>
      <c r="Z218" s="125">
        <v>3</v>
      </c>
      <c r="AA218" s="125">
        <v>3</v>
      </c>
      <c r="AB218" s="145">
        <v>3</v>
      </c>
      <c r="AC218" s="146">
        <v>3</v>
      </c>
      <c r="AD218" s="145">
        <v>3</v>
      </c>
      <c r="AE218" s="147">
        <v>3</v>
      </c>
      <c r="AF218" s="145">
        <v>3</v>
      </c>
      <c r="AG218" s="130"/>
      <c r="AH218" s="54">
        <f t="shared" si="6"/>
        <v>0.75</v>
      </c>
      <c r="AI218" s="54">
        <f t="shared" si="7"/>
        <v>0.75</v>
      </c>
      <c r="AJ218" s="135">
        <v>17127605</v>
      </c>
      <c r="AK218" s="148">
        <v>60210</v>
      </c>
      <c r="AL218" s="149" t="s">
        <v>965</v>
      </c>
      <c r="AM218" s="136">
        <v>5823386</v>
      </c>
      <c r="AN218" s="151"/>
    </row>
    <row r="219" spans="1:40" ht="25.5" x14ac:dyDescent="0.25">
      <c r="A219" s="96">
        <v>1</v>
      </c>
      <c r="B219" s="97" t="s">
        <v>5</v>
      </c>
      <c r="C219" s="96">
        <v>10</v>
      </c>
      <c r="D219" s="96" t="s">
        <v>1139</v>
      </c>
      <c r="E219" s="97" t="s">
        <v>156</v>
      </c>
      <c r="F219" s="96">
        <v>9</v>
      </c>
      <c r="G219" s="96" t="s">
        <v>1183</v>
      </c>
      <c r="H219" s="97" t="s">
        <v>1184</v>
      </c>
      <c r="I219" s="96">
        <v>3</v>
      </c>
      <c r="J219" s="96">
        <v>1</v>
      </c>
      <c r="K219" s="97" t="s">
        <v>1194</v>
      </c>
      <c r="L219" s="53">
        <v>2020051290016</v>
      </c>
      <c r="M219" s="96">
        <v>1</v>
      </c>
      <c r="N219" s="96">
        <v>11091</v>
      </c>
      <c r="O219" s="97" t="str">
        <f>+VLOOKUP(N219,'[1]Productos PD'!$B$2:$C$349,2,FALSE)</f>
        <v>Desarrollar estrategias para fortalecer la gestión administrativa y financiera de la Secretaría de Salud.</v>
      </c>
      <c r="P219" s="96" t="s">
        <v>952</v>
      </c>
      <c r="Q219" s="96">
        <v>4</v>
      </c>
      <c r="R219" s="122" t="s">
        <v>953</v>
      </c>
      <c r="S219" s="125">
        <v>1</v>
      </c>
      <c r="T219" s="97" t="s">
        <v>1071</v>
      </c>
      <c r="U219" s="97" t="s">
        <v>1206</v>
      </c>
      <c r="V219" s="96" t="s">
        <v>952</v>
      </c>
      <c r="W219" s="125">
        <v>12</v>
      </c>
      <c r="X219" s="103" t="s">
        <v>956</v>
      </c>
      <c r="Y219" s="144">
        <v>4.3556325212435236E-2</v>
      </c>
      <c r="Z219" s="125">
        <v>3</v>
      </c>
      <c r="AA219" s="125">
        <v>3</v>
      </c>
      <c r="AB219" s="145">
        <v>3</v>
      </c>
      <c r="AC219" s="146">
        <v>3</v>
      </c>
      <c r="AD219" s="145">
        <v>3</v>
      </c>
      <c r="AE219" s="147">
        <v>3</v>
      </c>
      <c r="AF219" s="145">
        <v>3</v>
      </c>
      <c r="AG219" s="130"/>
      <c r="AH219" s="54">
        <f t="shared" si="6"/>
        <v>0.75</v>
      </c>
      <c r="AI219" s="54">
        <f t="shared" si="7"/>
        <v>0.75</v>
      </c>
      <c r="AJ219" s="135">
        <v>20553126</v>
      </c>
      <c r="AK219" s="148">
        <v>60211</v>
      </c>
      <c r="AL219" s="149" t="s">
        <v>965</v>
      </c>
      <c r="AM219" s="136">
        <v>20553126</v>
      </c>
      <c r="AN219" s="151"/>
    </row>
    <row r="220" spans="1:40" ht="38.25" x14ac:dyDescent="0.25">
      <c r="A220" s="96">
        <v>1</v>
      </c>
      <c r="B220" s="97" t="s">
        <v>5</v>
      </c>
      <c r="C220" s="96">
        <v>10</v>
      </c>
      <c r="D220" s="96" t="s">
        <v>1139</v>
      </c>
      <c r="E220" s="97" t="s">
        <v>156</v>
      </c>
      <c r="F220" s="96">
        <v>9</v>
      </c>
      <c r="G220" s="96" t="s">
        <v>1183</v>
      </c>
      <c r="H220" s="97" t="s">
        <v>1184</v>
      </c>
      <c r="I220" s="96">
        <v>3</v>
      </c>
      <c r="J220" s="96">
        <v>1</v>
      </c>
      <c r="K220" s="97" t="s">
        <v>1194</v>
      </c>
      <c r="L220" s="53">
        <v>2020051290016</v>
      </c>
      <c r="M220" s="96">
        <v>1</v>
      </c>
      <c r="N220" s="96">
        <v>11091</v>
      </c>
      <c r="O220" s="97" t="str">
        <f>+VLOOKUP(N220,'[1]Productos PD'!$B$2:$C$349,2,FALSE)</f>
        <v>Desarrollar estrategias para fortalecer la gestión administrativa y financiera de la Secretaría de Salud.</v>
      </c>
      <c r="P220" s="96" t="s">
        <v>952</v>
      </c>
      <c r="Q220" s="96">
        <v>4</v>
      </c>
      <c r="R220" s="122" t="s">
        <v>953</v>
      </c>
      <c r="S220" s="125">
        <v>1</v>
      </c>
      <c r="T220" s="97" t="s">
        <v>1071</v>
      </c>
      <c r="U220" s="97" t="s">
        <v>1207</v>
      </c>
      <c r="V220" s="96" t="s">
        <v>983</v>
      </c>
      <c r="W220" s="122">
        <v>1</v>
      </c>
      <c r="X220" s="103" t="s">
        <v>962</v>
      </c>
      <c r="Y220" s="144">
        <v>6.3119677199978894E-2</v>
      </c>
      <c r="Z220" s="150">
        <v>1</v>
      </c>
      <c r="AA220" s="150">
        <v>1</v>
      </c>
      <c r="AB220" s="150">
        <v>1</v>
      </c>
      <c r="AC220" s="150">
        <v>1</v>
      </c>
      <c r="AD220" s="150">
        <v>1</v>
      </c>
      <c r="AE220" s="150">
        <v>1</v>
      </c>
      <c r="AF220" s="150">
        <v>1</v>
      </c>
      <c r="AG220" s="130"/>
      <c r="AH220" s="54">
        <f t="shared" si="6"/>
        <v>1</v>
      </c>
      <c r="AI220" s="54">
        <f t="shared" si="7"/>
        <v>1</v>
      </c>
      <c r="AJ220" s="135">
        <v>24820480</v>
      </c>
      <c r="AK220" s="148">
        <v>60210</v>
      </c>
      <c r="AL220" s="149" t="s">
        <v>965</v>
      </c>
      <c r="AM220" s="136">
        <v>7841731</v>
      </c>
      <c r="AN220" s="151"/>
    </row>
    <row r="221" spans="1:40" ht="38.25" x14ac:dyDescent="0.25">
      <c r="A221" s="96">
        <v>1</v>
      </c>
      <c r="B221" s="97" t="s">
        <v>5</v>
      </c>
      <c r="C221" s="96">
        <v>10</v>
      </c>
      <c r="D221" s="96" t="s">
        <v>1139</v>
      </c>
      <c r="E221" s="97" t="s">
        <v>156</v>
      </c>
      <c r="F221" s="96">
        <v>9</v>
      </c>
      <c r="G221" s="96" t="s">
        <v>1183</v>
      </c>
      <c r="H221" s="97" t="s">
        <v>1184</v>
      </c>
      <c r="I221" s="96">
        <v>3</v>
      </c>
      <c r="J221" s="96">
        <v>1</v>
      </c>
      <c r="K221" s="97" t="s">
        <v>1194</v>
      </c>
      <c r="L221" s="53">
        <v>2020051290016</v>
      </c>
      <c r="M221" s="96">
        <v>1</v>
      </c>
      <c r="N221" s="96">
        <v>11091</v>
      </c>
      <c r="O221" s="97" t="str">
        <f>+VLOOKUP(N221,'[1]Productos PD'!$B$2:$C$349,2,FALSE)</f>
        <v>Desarrollar estrategias para fortalecer la gestión administrativa y financiera de la Secretaría de Salud.</v>
      </c>
      <c r="P221" s="96" t="s">
        <v>952</v>
      </c>
      <c r="Q221" s="96">
        <v>4</v>
      </c>
      <c r="R221" s="122" t="s">
        <v>953</v>
      </c>
      <c r="S221" s="125">
        <v>1</v>
      </c>
      <c r="T221" s="97" t="s">
        <v>1071</v>
      </c>
      <c r="U221" s="97" t="s">
        <v>1207</v>
      </c>
      <c r="V221" s="96" t="s">
        <v>983</v>
      </c>
      <c r="W221" s="122">
        <v>1</v>
      </c>
      <c r="X221" s="103" t="s">
        <v>962</v>
      </c>
      <c r="Y221" s="144">
        <v>6.3119677199978894E-2</v>
      </c>
      <c r="Z221" s="150">
        <v>1</v>
      </c>
      <c r="AA221" s="150">
        <v>1</v>
      </c>
      <c r="AB221" s="150">
        <v>1</v>
      </c>
      <c r="AC221" s="150">
        <v>1</v>
      </c>
      <c r="AD221" s="150">
        <v>1</v>
      </c>
      <c r="AE221" s="150">
        <v>1</v>
      </c>
      <c r="AF221" s="150">
        <v>1</v>
      </c>
      <c r="AG221" s="130"/>
      <c r="AH221" s="54">
        <f t="shared" si="6"/>
        <v>1</v>
      </c>
      <c r="AI221" s="54">
        <f t="shared" si="7"/>
        <v>1</v>
      </c>
      <c r="AJ221" s="135">
        <v>29784576</v>
      </c>
      <c r="AK221" s="148">
        <v>60211</v>
      </c>
      <c r="AL221" s="149" t="s">
        <v>965</v>
      </c>
      <c r="AM221" s="136">
        <v>29784576</v>
      </c>
      <c r="AN221" s="151"/>
    </row>
    <row r="222" spans="1:40" ht="25.5" x14ac:dyDescent="0.25">
      <c r="A222" s="96">
        <v>1</v>
      </c>
      <c r="B222" s="97" t="s">
        <v>5</v>
      </c>
      <c r="C222" s="96">
        <v>10</v>
      </c>
      <c r="D222" s="96" t="s">
        <v>1139</v>
      </c>
      <c r="E222" s="97" t="s">
        <v>156</v>
      </c>
      <c r="F222" s="96">
        <v>9</v>
      </c>
      <c r="G222" s="96" t="s">
        <v>1183</v>
      </c>
      <c r="H222" s="97" t="s">
        <v>1184</v>
      </c>
      <c r="I222" s="96">
        <v>3</v>
      </c>
      <c r="J222" s="96">
        <v>1</v>
      </c>
      <c r="K222" s="97" t="s">
        <v>1194</v>
      </c>
      <c r="L222" s="53">
        <v>2020051290016</v>
      </c>
      <c r="M222" s="96">
        <v>1</v>
      </c>
      <c r="N222" s="96">
        <v>11091</v>
      </c>
      <c r="O222" s="97" t="str">
        <f>+VLOOKUP(N222,'[1]Productos PD'!$B$2:$C$349,2,FALSE)</f>
        <v>Desarrollar estrategias para fortalecer la gestión administrativa y financiera de la Secretaría de Salud.</v>
      </c>
      <c r="P222" s="96" t="s">
        <v>952</v>
      </c>
      <c r="Q222" s="96">
        <v>4</v>
      </c>
      <c r="R222" s="122" t="s">
        <v>953</v>
      </c>
      <c r="S222" s="158">
        <v>1</v>
      </c>
      <c r="T222" s="97" t="s">
        <v>1071</v>
      </c>
      <c r="U222" s="97" t="s">
        <v>1208</v>
      </c>
      <c r="V222" s="96" t="s">
        <v>952</v>
      </c>
      <c r="W222" s="158">
        <v>9275</v>
      </c>
      <c r="X222" s="103" t="s">
        <v>956</v>
      </c>
      <c r="Y222" s="144">
        <v>5.9435601405938995E-2</v>
      </c>
      <c r="Z222" s="158">
        <v>2318</v>
      </c>
      <c r="AA222" s="158">
        <v>186</v>
      </c>
      <c r="AB222" s="155">
        <v>2319</v>
      </c>
      <c r="AC222" s="146">
        <v>2762</v>
      </c>
      <c r="AD222" s="155">
        <v>2319</v>
      </c>
      <c r="AE222" s="147">
        <v>1499</v>
      </c>
      <c r="AF222" s="155">
        <v>2319</v>
      </c>
      <c r="AG222" s="145"/>
      <c r="AH222" s="54">
        <f t="shared" si="6"/>
        <v>0.47946091644204852</v>
      </c>
      <c r="AI222" s="54">
        <f t="shared" si="7"/>
        <v>0.47946091644204852</v>
      </c>
      <c r="AJ222" s="135">
        <v>51417949</v>
      </c>
      <c r="AK222" s="148">
        <v>50212</v>
      </c>
      <c r="AL222" s="149" t="s">
        <v>1073</v>
      </c>
      <c r="AM222" s="136">
        <v>47237428</v>
      </c>
      <c r="AN222" s="151"/>
    </row>
    <row r="223" spans="1:40" ht="25.5" x14ac:dyDescent="0.25">
      <c r="A223" s="96">
        <v>1</v>
      </c>
      <c r="B223" s="97" t="s">
        <v>5</v>
      </c>
      <c r="C223" s="96">
        <v>10</v>
      </c>
      <c r="D223" s="96" t="s">
        <v>1139</v>
      </c>
      <c r="E223" s="97" t="s">
        <v>156</v>
      </c>
      <c r="F223" s="96">
        <v>9</v>
      </c>
      <c r="G223" s="96" t="s">
        <v>1183</v>
      </c>
      <c r="H223" s="97" t="s">
        <v>1184</v>
      </c>
      <c r="I223" s="96">
        <v>3</v>
      </c>
      <c r="J223" s="96">
        <v>9</v>
      </c>
      <c r="K223" s="97" t="s">
        <v>1209</v>
      </c>
      <c r="L223" s="53">
        <v>2020051290041</v>
      </c>
      <c r="M223" s="96">
        <v>2</v>
      </c>
      <c r="N223" s="96">
        <v>11092</v>
      </c>
      <c r="O223" s="97" t="str">
        <f>+VLOOKUP(N223,'[1]Productos PD'!$B$2:$C$349,2,FALSE)</f>
        <v>Acciones para Garantizar el aseguramiento en salud de la población objetivo.</v>
      </c>
      <c r="P223" s="96" t="s">
        <v>952</v>
      </c>
      <c r="Q223" s="96">
        <v>4</v>
      </c>
      <c r="R223" s="122" t="s">
        <v>953</v>
      </c>
      <c r="S223" s="125">
        <v>1</v>
      </c>
      <c r="T223" s="97" t="s">
        <v>1071</v>
      </c>
      <c r="U223" s="97" t="s">
        <v>1210</v>
      </c>
      <c r="V223" s="96" t="s">
        <v>983</v>
      </c>
      <c r="W223" s="122">
        <v>1</v>
      </c>
      <c r="X223" s="103" t="s">
        <v>962</v>
      </c>
      <c r="Y223" s="144">
        <v>0.98557682249770373</v>
      </c>
      <c r="Z223" s="150">
        <v>1</v>
      </c>
      <c r="AA223" s="150">
        <v>1</v>
      </c>
      <c r="AB223" s="150">
        <v>1</v>
      </c>
      <c r="AC223" s="150">
        <v>1</v>
      </c>
      <c r="AD223" s="150">
        <v>1</v>
      </c>
      <c r="AE223" s="150">
        <v>1</v>
      </c>
      <c r="AF223" s="150">
        <v>1</v>
      </c>
      <c r="AG223" s="130"/>
      <c r="AH223" s="54">
        <f t="shared" si="6"/>
        <v>1</v>
      </c>
      <c r="AI223" s="54">
        <f t="shared" si="7"/>
        <v>1</v>
      </c>
      <c r="AJ223" s="135">
        <v>584206177</v>
      </c>
      <c r="AK223" s="148">
        <v>60201</v>
      </c>
      <c r="AL223" s="149" t="s">
        <v>965</v>
      </c>
      <c r="AM223" s="135">
        <v>532933643</v>
      </c>
      <c r="AN223" s="151"/>
    </row>
    <row r="224" spans="1:40" ht="25.5" x14ac:dyDescent="0.25">
      <c r="A224" s="96">
        <v>1</v>
      </c>
      <c r="B224" s="97" t="s">
        <v>5</v>
      </c>
      <c r="C224" s="96">
        <v>10</v>
      </c>
      <c r="D224" s="96" t="s">
        <v>1139</v>
      </c>
      <c r="E224" s="97" t="s">
        <v>156</v>
      </c>
      <c r="F224" s="96">
        <v>9</v>
      </c>
      <c r="G224" s="96" t="s">
        <v>1183</v>
      </c>
      <c r="H224" s="97" t="s">
        <v>1184</v>
      </c>
      <c r="I224" s="96">
        <v>3</v>
      </c>
      <c r="J224" s="96">
        <v>9</v>
      </c>
      <c r="K224" s="97" t="s">
        <v>1209</v>
      </c>
      <c r="L224" s="53">
        <v>2020051290041</v>
      </c>
      <c r="M224" s="96">
        <v>2</v>
      </c>
      <c r="N224" s="96">
        <v>11092</v>
      </c>
      <c r="O224" s="97" t="str">
        <f>+VLOOKUP(N224,'[1]Productos PD'!$B$2:$C$349,2,FALSE)</f>
        <v>Acciones para Garantizar el aseguramiento en salud de la población objetivo.</v>
      </c>
      <c r="P224" s="96" t="s">
        <v>952</v>
      </c>
      <c r="Q224" s="96">
        <v>4</v>
      </c>
      <c r="R224" s="122" t="s">
        <v>953</v>
      </c>
      <c r="S224" s="125">
        <v>1</v>
      </c>
      <c r="T224" s="97" t="s">
        <v>1071</v>
      </c>
      <c r="U224" s="97" t="s">
        <v>1210</v>
      </c>
      <c r="V224" s="96" t="s">
        <v>983</v>
      </c>
      <c r="W224" s="122">
        <v>1</v>
      </c>
      <c r="X224" s="103" t="s">
        <v>962</v>
      </c>
      <c r="Y224" s="144">
        <v>0.98557682249770373</v>
      </c>
      <c r="Z224" s="150">
        <v>1</v>
      </c>
      <c r="AA224" s="150">
        <v>1</v>
      </c>
      <c r="AB224" s="150">
        <v>1</v>
      </c>
      <c r="AC224" s="150">
        <v>1</v>
      </c>
      <c r="AD224" s="150">
        <v>1</v>
      </c>
      <c r="AE224" s="150">
        <v>1</v>
      </c>
      <c r="AF224" s="150">
        <v>1</v>
      </c>
      <c r="AG224" s="130"/>
      <c r="AH224" s="54">
        <f t="shared" si="6"/>
        <v>1</v>
      </c>
      <c r="AI224" s="54">
        <f t="shared" si="7"/>
        <v>1</v>
      </c>
      <c r="AJ224" s="135">
        <v>1774290803</v>
      </c>
      <c r="AK224" s="148">
        <v>60203</v>
      </c>
      <c r="AL224" s="149" t="s">
        <v>965</v>
      </c>
      <c r="AM224" s="135">
        <v>1407152327.3499999</v>
      </c>
      <c r="AN224" s="151"/>
    </row>
    <row r="225" spans="1:40" ht="25.5" x14ac:dyDescent="0.25">
      <c r="A225" s="96">
        <v>1</v>
      </c>
      <c r="B225" s="97" t="s">
        <v>5</v>
      </c>
      <c r="C225" s="96">
        <v>10</v>
      </c>
      <c r="D225" s="96" t="s">
        <v>1139</v>
      </c>
      <c r="E225" s="97" t="s">
        <v>156</v>
      </c>
      <c r="F225" s="96">
        <v>9</v>
      </c>
      <c r="G225" s="96" t="s">
        <v>1183</v>
      </c>
      <c r="H225" s="97" t="s">
        <v>1184</v>
      </c>
      <c r="I225" s="96">
        <v>3</v>
      </c>
      <c r="J225" s="96">
        <v>9</v>
      </c>
      <c r="K225" s="97" t="s">
        <v>1209</v>
      </c>
      <c r="L225" s="53">
        <v>2020051290041</v>
      </c>
      <c r="M225" s="96">
        <v>2</v>
      </c>
      <c r="N225" s="96">
        <v>11092</v>
      </c>
      <c r="O225" s="97" t="str">
        <f>+VLOOKUP(N225,'[1]Productos PD'!$B$2:$C$349,2,FALSE)</f>
        <v>Acciones para Garantizar el aseguramiento en salud de la población objetivo.</v>
      </c>
      <c r="P225" s="96" t="s">
        <v>952</v>
      </c>
      <c r="Q225" s="96">
        <v>4</v>
      </c>
      <c r="R225" s="122" t="s">
        <v>953</v>
      </c>
      <c r="S225" s="125">
        <v>1</v>
      </c>
      <c r="T225" s="97" t="s">
        <v>1071</v>
      </c>
      <c r="U225" s="97" t="s">
        <v>1210</v>
      </c>
      <c r="V225" s="96" t="s">
        <v>983</v>
      </c>
      <c r="W225" s="122">
        <v>1</v>
      </c>
      <c r="X225" s="103" t="s">
        <v>962</v>
      </c>
      <c r="Y225" s="144">
        <v>0.98557682249770373</v>
      </c>
      <c r="Z225" s="150">
        <v>1</v>
      </c>
      <c r="AA225" s="150">
        <v>1</v>
      </c>
      <c r="AB225" s="150">
        <v>1</v>
      </c>
      <c r="AC225" s="150">
        <v>1</v>
      </c>
      <c r="AD225" s="150">
        <v>1</v>
      </c>
      <c r="AE225" s="150">
        <v>1</v>
      </c>
      <c r="AF225" s="150">
        <v>1</v>
      </c>
      <c r="AG225" s="130"/>
      <c r="AH225" s="54">
        <f t="shared" si="6"/>
        <v>1</v>
      </c>
      <c r="AI225" s="54">
        <f t="shared" si="7"/>
        <v>1</v>
      </c>
      <c r="AJ225" s="135">
        <v>436820544</v>
      </c>
      <c r="AK225" s="148">
        <v>30207</v>
      </c>
      <c r="AL225" s="149" t="s">
        <v>957</v>
      </c>
      <c r="AM225" s="135">
        <v>355052862</v>
      </c>
      <c r="AN225" s="151"/>
    </row>
    <row r="226" spans="1:40" ht="25.5" x14ac:dyDescent="0.25">
      <c r="A226" s="96">
        <v>1</v>
      </c>
      <c r="B226" s="97" t="s">
        <v>5</v>
      </c>
      <c r="C226" s="96">
        <v>10</v>
      </c>
      <c r="D226" s="96" t="s">
        <v>1139</v>
      </c>
      <c r="E226" s="97" t="s">
        <v>156</v>
      </c>
      <c r="F226" s="96">
        <v>9</v>
      </c>
      <c r="G226" s="96" t="s">
        <v>1183</v>
      </c>
      <c r="H226" s="97" t="s">
        <v>1184</v>
      </c>
      <c r="I226" s="96">
        <v>3</v>
      </c>
      <c r="J226" s="96">
        <v>9</v>
      </c>
      <c r="K226" s="97" t="s">
        <v>1209</v>
      </c>
      <c r="L226" s="53">
        <v>2020051290041</v>
      </c>
      <c r="M226" s="96">
        <v>2</v>
      </c>
      <c r="N226" s="96">
        <v>11092</v>
      </c>
      <c r="O226" s="97" t="str">
        <f>+VLOOKUP(N226,'[1]Productos PD'!$B$2:$C$349,2,FALSE)</f>
        <v>Acciones para Garantizar el aseguramiento en salud de la población objetivo.</v>
      </c>
      <c r="P226" s="96" t="s">
        <v>952</v>
      </c>
      <c r="Q226" s="96">
        <v>4</v>
      </c>
      <c r="R226" s="122" t="s">
        <v>953</v>
      </c>
      <c r="S226" s="125">
        <v>1</v>
      </c>
      <c r="T226" s="97" t="s">
        <v>1071</v>
      </c>
      <c r="U226" s="97" t="s">
        <v>1210</v>
      </c>
      <c r="V226" s="96" t="s">
        <v>983</v>
      </c>
      <c r="W226" s="122">
        <v>1</v>
      </c>
      <c r="X226" s="103" t="s">
        <v>962</v>
      </c>
      <c r="Y226" s="144">
        <v>0.98557682249770373</v>
      </c>
      <c r="Z226" s="150">
        <v>1</v>
      </c>
      <c r="AA226" s="150">
        <v>1</v>
      </c>
      <c r="AB226" s="150">
        <v>1</v>
      </c>
      <c r="AC226" s="150">
        <v>1</v>
      </c>
      <c r="AD226" s="150">
        <v>1</v>
      </c>
      <c r="AE226" s="150">
        <v>1</v>
      </c>
      <c r="AF226" s="150">
        <v>1</v>
      </c>
      <c r="AG226" s="130"/>
      <c r="AH226" s="54">
        <f t="shared" si="6"/>
        <v>1</v>
      </c>
      <c r="AI226" s="54">
        <f t="shared" si="7"/>
        <v>1</v>
      </c>
      <c r="AJ226" s="135">
        <v>5801308502</v>
      </c>
      <c r="AK226" s="148" t="s">
        <v>1211</v>
      </c>
      <c r="AL226" s="149" t="s">
        <v>1212</v>
      </c>
      <c r="AM226" s="135">
        <v>4219133456</v>
      </c>
      <c r="AN226" s="151"/>
    </row>
    <row r="227" spans="1:40" ht="25.5" x14ac:dyDescent="0.25">
      <c r="A227" s="96">
        <v>1</v>
      </c>
      <c r="B227" s="97" t="s">
        <v>5</v>
      </c>
      <c r="C227" s="96">
        <v>10</v>
      </c>
      <c r="D227" s="96" t="s">
        <v>1139</v>
      </c>
      <c r="E227" s="97" t="s">
        <v>156</v>
      </c>
      <c r="F227" s="96">
        <v>9</v>
      </c>
      <c r="G227" s="96" t="s">
        <v>1183</v>
      </c>
      <c r="H227" s="97" t="s">
        <v>1184</v>
      </c>
      <c r="I227" s="96">
        <v>3</v>
      </c>
      <c r="J227" s="96">
        <v>9</v>
      </c>
      <c r="K227" s="97" t="s">
        <v>1209</v>
      </c>
      <c r="L227" s="53">
        <v>2020051290041</v>
      </c>
      <c r="M227" s="96">
        <v>2</v>
      </c>
      <c r="N227" s="96">
        <v>11092</v>
      </c>
      <c r="O227" s="97" t="str">
        <f>+VLOOKUP(N227,'[1]Productos PD'!$B$2:$C$349,2,FALSE)</f>
        <v>Acciones para Garantizar el aseguramiento en salud de la población objetivo.</v>
      </c>
      <c r="P227" s="96" t="s">
        <v>952</v>
      </c>
      <c r="Q227" s="96">
        <v>4</v>
      </c>
      <c r="R227" s="122" t="s">
        <v>953</v>
      </c>
      <c r="S227" s="125">
        <v>1</v>
      </c>
      <c r="T227" s="97" t="s">
        <v>1071</v>
      </c>
      <c r="U227" s="97" t="s">
        <v>1210</v>
      </c>
      <c r="V227" s="96" t="s">
        <v>983</v>
      </c>
      <c r="W227" s="122">
        <v>1</v>
      </c>
      <c r="X227" s="103" t="s">
        <v>962</v>
      </c>
      <c r="Y227" s="144">
        <v>0.98557682249770373</v>
      </c>
      <c r="Z227" s="150">
        <v>1</v>
      </c>
      <c r="AA227" s="150">
        <v>1</v>
      </c>
      <c r="AB227" s="150">
        <v>1</v>
      </c>
      <c r="AC227" s="150">
        <v>1</v>
      </c>
      <c r="AD227" s="150">
        <v>1</v>
      </c>
      <c r="AE227" s="150">
        <v>1</v>
      </c>
      <c r="AF227" s="150">
        <v>1</v>
      </c>
      <c r="AG227" s="130"/>
      <c r="AH227" s="54">
        <f t="shared" si="6"/>
        <v>1</v>
      </c>
      <c r="AI227" s="54">
        <f t="shared" si="7"/>
        <v>1</v>
      </c>
      <c r="AJ227" s="135">
        <v>498548304</v>
      </c>
      <c r="AK227" s="148" t="s">
        <v>1213</v>
      </c>
      <c r="AL227" s="149" t="s">
        <v>1212</v>
      </c>
      <c r="AM227" s="136">
        <v>498548304</v>
      </c>
      <c r="AN227" s="151"/>
    </row>
    <row r="228" spans="1:40" ht="25.5" x14ac:dyDescent="0.25">
      <c r="A228" s="96">
        <v>1</v>
      </c>
      <c r="B228" s="97" t="s">
        <v>5</v>
      </c>
      <c r="C228" s="96">
        <v>10</v>
      </c>
      <c r="D228" s="96" t="s">
        <v>1139</v>
      </c>
      <c r="E228" s="97" t="s">
        <v>156</v>
      </c>
      <c r="F228" s="96">
        <v>9</v>
      </c>
      <c r="G228" s="96" t="s">
        <v>1183</v>
      </c>
      <c r="H228" s="97" t="s">
        <v>1184</v>
      </c>
      <c r="I228" s="96">
        <v>3</v>
      </c>
      <c r="J228" s="96">
        <v>9</v>
      </c>
      <c r="K228" s="97" t="s">
        <v>1209</v>
      </c>
      <c r="L228" s="53">
        <v>2020051290041</v>
      </c>
      <c r="M228" s="96">
        <v>2</v>
      </c>
      <c r="N228" s="96">
        <v>11092</v>
      </c>
      <c r="O228" s="97" t="str">
        <f>+VLOOKUP(N228,'[1]Productos PD'!$B$2:$C$349,2,FALSE)</f>
        <v>Acciones para Garantizar el aseguramiento en salud de la población objetivo.</v>
      </c>
      <c r="P228" s="96" t="s">
        <v>952</v>
      </c>
      <c r="Q228" s="96">
        <v>4</v>
      </c>
      <c r="R228" s="122" t="s">
        <v>953</v>
      </c>
      <c r="S228" s="125">
        <v>1</v>
      </c>
      <c r="T228" s="97" t="s">
        <v>1071</v>
      </c>
      <c r="U228" s="97" t="s">
        <v>1210</v>
      </c>
      <c r="V228" s="96" t="s">
        <v>983</v>
      </c>
      <c r="W228" s="122">
        <v>1</v>
      </c>
      <c r="X228" s="103" t="s">
        <v>962</v>
      </c>
      <c r="Y228" s="144">
        <v>0.98557682249770373</v>
      </c>
      <c r="Z228" s="150">
        <v>1</v>
      </c>
      <c r="AA228" s="150">
        <v>1</v>
      </c>
      <c r="AB228" s="150">
        <v>1</v>
      </c>
      <c r="AC228" s="150">
        <v>1</v>
      </c>
      <c r="AD228" s="150">
        <v>1</v>
      </c>
      <c r="AE228" s="150">
        <v>1</v>
      </c>
      <c r="AF228" s="150">
        <v>1</v>
      </c>
      <c r="AG228" s="130"/>
      <c r="AH228" s="54">
        <f t="shared" si="6"/>
        <v>1</v>
      </c>
      <c r="AI228" s="54">
        <f t="shared" si="7"/>
        <v>1</v>
      </c>
      <c r="AJ228" s="135">
        <v>9784925536</v>
      </c>
      <c r="AK228" s="148">
        <v>60202</v>
      </c>
      <c r="AL228" s="149" t="s">
        <v>965</v>
      </c>
      <c r="AM228" s="136">
        <v>6182866888.7799997</v>
      </c>
      <c r="AN228" s="151"/>
    </row>
    <row r="229" spans="1:40" ht="25.5" x14ac:dyDescent="0.25">
      <c r="A229" s="96">
        <v>1</v>
      </c>
      <c r="B229" s="97" t="s">
        <v>5</v>
      </c>
      <c r="C229" s="96">
        <v>10</v>
      </c>
      <c r="D229" s="96" t="s">
        <v>1139</v>
      </c>
      <c r="E229" s="97" t="s">
        <v>156</v>
      </c>
      <c r="F229" s="96">
        <v>9</v>
      </c>
      <c r="G229" s="96" t="s">
        <v>1183</v>
      </c>
      <c r="H229" s="97" t="s">
        <v>1184</v>
      </c>
      <c r="I229" s="96">
        <v>3</v>
      </c>
      <c r="J229" s="96">
        <v>9</v>
      </c>
      <c r="K229" s="97" t="s">
        <v>1209</v>
      </c>
      <c r="L229" s="53">
        <v>2020051290041</v>
      </c>
      <c r="M229" s="96">
        <v>2</v>
      </c>
      <c r="N229" s="96">
        <v>11092</v>
      </c>
      <c r="O229" s="97" t="str">
        <f>+VLOOKUP(N229,'[1]Productos PD'!$B$2:$C$349,2,FALSE)</f>
        <v>Acciones para Garantizar el aseguramiento en salud de la población objetivo.</v>
      </c>
      <c r="P229" s="96" t="s">
        <v>952</v>
      </c>
      <c r="Q229" s="96">
        <v>4</v>
      </c>
      <c r="R229" s="122" t="s">
        <v>953</v>
      </c>
      <c r="S229" s="125">
        <v>1</v>
      </c>
      <c r="T229" s="97" t="s">
        <v>1071</v>
      </c>
      <c r="U229" s="97" t="s">
        <v>1210</v>
      </c>
      <c r="V229" s="96" t="s">
        <v>983</v>
      </c>
      <c r="W229" s="122">
        <v>1</v>
      </c>
      <c r="X229" s="103" t="s">
        <v>962</v>
      </c>
      <c r="Y229" s="144">
        <v>0.98557682249770373</v>
      </c>
      <c r="Z229" s="150">
        <v>1</v>
      </c>
      <c r="AA229" s="150">
        <v>1</v>
      </c>
      <c r="AB229" s="150">
        <v>1</v>
      </c>
      <c r="AC229" s="150">
        <v>1</v>
      </c>
      <c r="AD229" s="150">
        <v>1</v>
      </c>
      <c r="AE229" s="150">
        <v>1</v>
      </c>
      <c r="AF229" s="150">
        <v>1</v>
      </c>
      <c r="AG229" s="130"/>
      <c r="AH229" s="54">
        <f t="shared" si="6"/>
        <v>1</v>
      </c>
      <c r="AI229" s="54">
        <f t="shared" si="7"/>
        <v>1</v>
      </c>
      <c r="AJ229" s="135">
        <v>14045698</v>
      </c>
      <c r="AK229" s="148">
        <v>50207</v>
      </c>
      <c r="AL229" s="149" t="s">
        <v>1212</v>
      </c>
      <c r="AM229" s="136">
        <v>0</v>
      </c>
      <c r="AN229" s="151" t="s">
        <v>1214</v>
      </c>
    </row>
    <row r="230" spans="1:40" ht="25.5" x14ac:dyDescent="0.25">
      <c r="A230" s="96">
        <v>1</v>
      </c>
      <c r="B230" s="97" t="s">
        <v>5</v>
      </c>
      <c r="C230" s="96">
        <v>10</v>
      </c>
      <c r="D230" s="96" t="s">
        <v>1139</v>
      </c>
      <c r="E230" s="97" t="s">
        <v>156</v>
      </c>
      <c r="F230" s="96">
        <v>9</v>
      </c>
      <c r="G230" s="96" t="s">
        <v>1183</v>
      </c>
      <c r="H230" s="97" t="s">
        <v>1184</v>
      </c>
      <c r="I230" s="96">
        <v>3</v>
      </c>
      <c r="J230" s="96">
        <v>9</v>
      </c>
      <c r="K230" s="97" t="s">
        <v>1209</v>
      </c>
      <c r="L230" s="53">
        <v>2020051290041</v>
      </c>
      <c r="M230" s="96">
        <v>2</v>
      </c>
      <c r="N230" s="96">
        <v>11092</v>
      </c>
      <c r="O230" s="97" t="str">
        <f>+VLOOKUP(N230,'[1]Productos PD'!$B$2:$C$349,2,FALSE)</f>
        <v>Acciones para Garantizar el aseguramiento en salud de la población objetivo.</v>
      </c>
      <c r="P230" s="96" t="s">
        <v>952</v>
      </c>
      <c r="Q230" s="96">
        <v>4</v>
      </c>
      <c r="R230" s="122" t="s">
        <v>953</v>
      </c>
      <c r="S230" s="125">
        <v>1</v>
      </c>
      <c r="T230" s="97" t="s">
        <v>1071</v>
      </c>
      <c r="U230" s="97" t="s">
        <v>1210</v>
      </c>
      <c r="V230" s="96" t="s">
        <v>983</v>
      </c>
      <c r="W230" s="122">
        <v>1</v>
      </c>
      <c r="X230" s="103" t="s">
        <v>962</v>
      </c>
      <c r="Y230" s="144">
        <v>0.98557682249770373</v>
      </c>
      <c r="Z230" s="150">
        <v>1</v>
      </c>
      <c r="AA230" s="150">
        <v>1</v>
      </c>
      <c r="AB230" s="150">
        <v>1</v>
      </c>
      <c r="AC230" s="150">
        <v>1</v>
      </c>
      <c r="AD230" s="150">
        <v>1</v>
      </c>
      <c r="AE230" s="150">
        <v>1</v>
      </c>
      <c r="AF230" s="150">
        <v>1</v>
      </c>
      <c r="AG230" s="130"/>
      <c r="AH230" s="54">
        <f t="shared" si="6"/>
        <v>1</v>
      </c>
      <c r="AI230" s="54">
        <f t="shared" si="7"/>
        <v>1</v>
      </c>
      <c r="AJ230" s="135">
        <v>550804</v>
      </c>
      <c r="AK230" s="148" t="s">
        <v>1215</v>
      </c>
      <c r="AL230" s="149" t="s">
        <v>965</v>
      </c>
      <c r="AM230" s="136">
        <v>137314.89000000001</v>
      </c>
      <c r="AN230" s="151"/>
    </row>
    <row r="231" spans="1:40" ht="25.5" x14ac:dyDescent="0.25">
      <c r="A231" s="96">
        <v>1</v>
      </c>
      <c r="B231" s="97" t="s">
        <v>5</v>
      </c>
      <c r="C231" s="96">
        <v>10</v>
      </c>
      <c r="D231" s="96" t="s">
        <v>1139</v>
      </c>
      <c r="E231" s="97" t="s">
        <v>156</v>
      </c>
      <c r="F231" s="96">
        <v>9</v>
      </c>
      <c r="G231" s="96" t="s">
        <v>1183</v>
      </c>
      <c r="H231" s="97" t="s">
        <v>1184</v>
      </c>
      <c r="I231" s="96">
        <v>3</v>
      </c>
      <c r="J231" s="96">
        <v>9</v>
      </c>
      <c r="K231" s="97" t="s">
        <v>1209</v>
      </c>
      <c r="L231" s="53">
        <v>2020051290041</v>
      </c>
      <c r="M231" s="96">
        <v>2</v>
      </c>
      <c r="N231" s="96">
        <v>11092</v>
      </c>
      <c r="O231" s="97" t="str">
        <f>+VLOOKUP(N231,'[1]Productos PD'!$B$2:$C$349,2,FALSE)</f>
        <v>Acciones para Garantizar el aseguramiento en salud de la población objetivo.</v>
      </c>
      <c r="P231" s="96" t="s">
        <v>952</v>
      </c>
      <c r="Q231" s="96">
        <v>4</v>
      </c>
      <c r="R231" s="122" t="s">
        <v>953</v>
      </c>
      <c r="S231" s="125">
        <v>1</v>
      </c>
      <c r="T231" s="97" t="s">
        <v>1071</v>
      </c>
      <c r="U231" s="97" t="s">
        <v>1210</v>
      </c>
      <c r="V231" s="96" t="s">
        <v>983</v>
      </c>
      <c r="W231" s="122">
        <v>1</v>
      </c>
      <c r="X231" s="103" t="s">
        <v>962</v>
      </c>
      <c r="Y231" s="144">
        <v>0.98557682249770373</v>
      </c>
      <c r="Z231" s="150">
        <v>1</v>
      </c>
      <c r="AA231" s="150">
        <v>1</v>
      </c>
      <c r="AB231" s="150">
        <v>1</v>
      </c>
      <c r="AC231" s="150">
        <v>1</v>
      </c>
      <c r="AD231" s="150">
        <v>1</v>
      </c>
      <c r="AE231" s="150">
        <v>1</v>
      </c>
      <c r="AF231" s="150">
        <v>1</v>
      </c>
      <c r="AG231" s="130"/>
      <c r="AH231" s="54">
        <f t="shared" si="6"/>
        <v>1</v>
      </c>
      <c r="AI231" s="54">
        <f t="shared" si="7"/>
        <v>1</v>
      </c>
      <c r="AJ231" s="135">
        <v>75508931</v>
      </c>
      <c r="AK231" s="148">
        <v>60206</v>
      </c>
      <c r="AL231" s="149" t="s">
        <v>965</v>
      </c>
      <c r="AM231" s="136">
        <v>56631698</v>
      </c>
      <c r="AN231" s="151"/>
    </row>
    <row r="232" spans="1:40" ht="25.5" x14ac:dyDescent="0.25">
      <c r="A232" s="96">
        <v>1</v>
      </c>
      <c r="B232" s="97" t="s">
        <v>5</v>
      </c>
      <c r="C232" s="96">
        <v>10</v>
      </c>
      <c r="D232" s="96" t="s">
        <v>1139</v>
      </c>
      <c r="E232" s="97" t="s">
        <v>156</v>
      </c>
      <c r="F232" s="96">
        <v>9</v>
      </c>
      <c r="G232" s="96" t="s">
        <v>1183</v>
      </c>
      <c r="H232" s="97" t="s">
        <v>1184</v>
      </c>
      <c r="I232" s="96">
        <v>3</v>
      </c>
      <c r="J232" s="96">
        <v>9</v>
      </c>
      <c r="K232" s="97" t="s">
        <v>1209</v>
      </c>
      <c r="L232" s="53">
        <v>2020051290041</v>
      </c>
      <c r="M232" s="96">
        <v>2</v>
      </c>
      <c r="N232" s="96">
        <v>11092</v>
      </c>
      <c r="O232" s="97" t="str">
        <f>+VLOOKUP(N232,'[1]Productos PD'!$B$2:$C$349,2,FALSE)</f>
        <v>Acciones para Garantizar el aseguramiento en salud de la población objetivo.</v>
      </c>
      <c r="P232" s="96" t="s">
        <v>952</v>
      </c>
      <c r="Q232" s="96">
        <v>4</v>
      </c>
      <c r="R232" s="122" t="s">
        <v>953</v>
      </c>
      <c r="S232" s="125">
        <v>1</v>
      </c>
      <c r="T232" s="97" t="s">
        <v>1071</v>
      </c>
      <c r="U232" s="97" t="s">
        <v>1216</v>
      </c>
      <c r="V232" s="96" t="s">
        <v>983</v>
      </c>
      <c r="W232" s="122">
        <v>1</v>
      </c>
      <c r="X232" s="103" t="s">
        <v>962</v>
      </c>
      <c r="Y232" s="144">
        <v>1.4423177502296129E-2</v>
      </c>
      <c r="Z232" s="150">
        <v>1</v>
      </c>
      <c r="AA232" s="150">
        <v>1</v>
      </c>
      <c r="AB232" s="150">
        <v>1</v>
      </c>
      <c r="AC232" s="150">
        <v>1</v>
      </c>
      <c r="AD232" s="150">
        <v>1</v>
      </c>
      <c r="AE232" s="150">
        <v>1</v>
      </c>
      <c r="AF232" s="150">
        <v>1</v>
      </c>
      <c r="AG232" s="130"/>
      <c r="AH232" s="54">
        <f t="shared" si="6"/>
        <v>1</v>
      </c>
      <c r="AI232" s="54">
        <f t="shared" si="7"/>
        <v>1</v>
      </c>
      <c r="AJ232" s="135">
        <v>200000000</v>
      </c>
      <c r="AK232" s="148">
        <v>30201</v>
      </c>
      <c r="AL232" s="149" t="s">
        <v>957</v>
      </c>
      <c r="AM232" s="136">
        <v>89944144</v>
      </c>
      <c r="AN232" s="151"/>
    </row>
    <row r="233" spans="1:40" ht="25.5" x14ac:dyDescent="0.25">
      <c r="A233" s="96">
        <v>1</v>
      </c>
      <c r="B233" s="97" t="s">
        <v>5</v>
      </c>
      <c r="C233" s="96">
        <v>10</v>
      </c>
      <c r="D233" s="96" t="s">
        <v>1139</v>
      </c>
      <c r="E233" s="97" t="s">
        <v>156</v>
      </c>
      <c r="F233" s="96">
        <v>9</v>
      </c>
      <c r="G233" s="96" t="s">
        <v>1183</v>
      </c>
      <c r="H233" s="97" t="s">
        <v>1184</v>
      </c>
      <c r="I233" s="96">
        <v>3</v>
      </c>
      <c r="J233" s="96">
        <v>9</v>
      </c>
      <c r="K233" s="97" t="s">
        <v>1209</v>
      </c>
      <c r="L233" s="53">
        <v>2020051290041</v>
      </c>
      <c r="M233" s="96">
        <v>2</v>
      </c>
      <c r="N233" s="96">
        <v>11092</v>
      </c>
      <c r="O233" s="97" t="str">
        <f>+VLOOKUP(N233,'[1]Productos PD'!$B$2:$C$349,2,FALSE)</f>
        <v>Acciones para Garantizar el aseguramiento en salud de la población objetivo.</v>
      </c>
      <c r="P233" s="96" t="s">
        <v>952</v>
      </c>
      <c r="Q233" s="96">
        <v>4</v>
      </c>
      <c r="R233" s="122" t="s">
        <v>953</v>
      </c>
      <c r="S233" s="125">
        <v>1</v>
      </c>
      <c r="T233" s="97" t="s">
        <v>1071</v>
      </c>
      <c r="U233" s="97" t="s">
        <v>1216</v>
      </c>
      <c r="V233" s="96" t="s">
        <v>983</v>
      </c>
      <c r="W233" s="122">
        <v>1</v>
      </c>
      <c r="X233" s="103" t="s">
        <v>962</v>
      </c>
      <c r="Y233" s="144">
        <v>1.4423177502296129E-2</v>
      </c>
      <c r="Z233" s="150">
        <v>1</v>
      </c>
      <c r="AA233" s="150">
        <v>1</v>
      </c>
      <c r="AB233" s="150">
        <v>1</v>
      </c>
      <c r="AC233" s="150">
        <v>1</v>
      </c>
      <c r="AD233" s="150">
        <v>1</v>
      </c>
      <c r="AE233" s="150">
        <v>1</v>
      </c>
      <c r="AF233" s="150">
        <v>1</v>
      </c>
      <c r="AG233" s="130"/>
      <c r="AH233" s="54">
        <f t="shared" si="6"/>
        <v>1</v>
      </c>
      <c r="AI233" s="54">
        <f t="shared" si="7"/>
        <v>1</v>
      </c>
      <c r="AJ233" s="135">
        <v>76543416.989999995</v>
      </c>
      <c r="AK233" s="148">
        <v>50210</v>
      </c>
      <c r="AL233" s="149" t="s">
        <v>1217</v>
      </c>
      <c r="AM233" s="136">
        <v>943850</v>
      </c>
      <c r="AN233" s="151"/>
    </row>
    <row r="234" spans="1:40" ht="25.5" x14ac:dyDescent="0.25">
      <c r="A234" s="96">
        <v>1</v>
      </c>
      <c r="B234" s="97" t="s">
        <v>5</v>
      </c>
      <c r="C234" s="96">
        <v>10</v>
      </c>
      <c r="D234" s="96" t="s">
        <v>1139</v>
      </c>
      <c r="E234" s="97" t="s">
        <v>156</v>
      </c>
      <c r="F234" s="96">
        <v>9</v>
      </c>
      <c r="G234" s="96" t="s">
        <v>1183</v>
      </c>
      <c r="H234" s="97" t="s">
        <v>1184</v>
      </c>
      <c r="I234" s="96">
        <v>3</v>
      </c>
      <c r="J234" s="96">
        <v>9</v>
      </c>
      <c r="K234" s="97" t="s">
        <v>1209</v>
      </c>
      <c r="L234" s="53">
        <v>2020051290041</v>
      </c>
      <c r="M234" s="96">
        <v>2</v>
      </c>
      <c r="N234" s="96">
        <v>11092</v>
      </c>
      <c r="O234" s="97" t="str">
        <f>+VLOOKUP(N234,'[1]Productos PD'!$B$2:$C$349,2,FALSE)</f>
        <v>Acciones para Garantizar el aseguramiento en salud de la población objetivo.</v>
      </c>
      <c r="P234" s="96" t="s">
        <v>952</v>
      </c>
      <c r="Q234" s="96">
        <v>4</v>
      </c>
      <c r="R234" s="122" t="s">
        <v>953</v>
      </c>
      <c r="S234" s="125">
        <v>1</v>
      </c>
      <c r="T234" s="97" t="s">
        <v>1071</v>
      </c>
      <c r="U234" s="97" t="s">
        <v>1216</v>
      </c>
      <c r="V234" s="96" t="s">
        <v>983</v>
      </c>
      <c r="W234" s="122">
        <v>1</v>
      </c>
      <c r="X234" s="103" t="s">
        <v>962</v>
      </c>
      <c r="Y234" s="144">
        <v>1.4423177502296129E-2</v>
      </c>
      <c r="Z234" s="150">
        <v>1</v>
      </c>
      <c r="AA234" s="150">
        <v>1</v>
      </c>
      <c r="AB234" s="150">
        <v>1</v>
      </c>
      <c r="AC234" s="150">
        <v>1</v>
      </c>
      <c r="AD234" s="150">
        <v>1</v>
      </c>
      <c r="AE234" s="150">
        <v>1</v>
      </c>
      <c r="AF234" s="150">
        <v>1</v>
      </c>
      <c r="AG234" s="130"/>
      <c r="AH234" s="54">
        <f t="shared" si="6"/>
        <v>1</v>
      </c>
      <c r="AI234" s="54">
        <f t="shared" si="7"/>
        <v>1</v>
      </c>
      <c r="AJ234" s="135">
        <v>1854500</v>
      </c>
      <c r="AK234" s="148">
        <v>50211</v>
      </c>
      <c r="AL234" s="149" t="s">
        <v>1217</v>
      </c>
      <c r="AM234" s="136">
        <v>0</v>
      </c>
      <c r="AN234" s="151" t="s">
        <v>1218</v>
      </c>
    </row>
    <row r="235" spans="1:40" ht="38.25" x14ac:dyDescent="0.25">
      <c r="A235" s="96">
        <v>1</v>
      </c>
      <c r="B235" s="97" t="s">
        <v>5</v>
      </c>
      <c r="C235" s="96">
        <v>10</v>
      </c>
      <c r="D235" s="96" t="s">
        <v>1139</v>
      </c>
      <c r="E235" s="97" t="s">
        <v>156</v>
      </c>
      <c r="F235" s="96">
        <v>9</v>
      </c>
      <c r="G235" s="96" t="s">
        <v>1183</v>
      </c>
      <c r="H235" s="97" t="s">
        <v>1184</v>
      </c>
      <c r="I235" s="96">
        <v>3</v>
      </c>
      <c r="J235" s="96">
        <v>17</v>
      </c>
      <c r="K235" s="97" t="s">
        <v>1185</v>
      </c>
      <c r="L235" s="53">
        <v>2020051290040</v>
      </c>
      <c r="M235" s="96">
        <v>4</v>
      </c>
      <c r="N235" s="96">
        <v>11094</v>
      </c>
      <c r="O235" s="97" t="str">
        <f>+VLOOKUP(N235,'[1]Productos PD'!$B$2:$C$349,2,FALSE)</f>
        <v>Desarrollar la estrategia de salud Más Cerca.</v>
      </c>
      <c r="P235" s="96" t="s">
        <v>952</v>
      </c>
      <c r="Q235" s="96">
        <v>4</v>
      </c>
      <c r="R235" s="122" t="s">
        <v>953</v>
      </c>
      <c r="S235" s="125">
        <v>12</v>
      </c>
      <c r="T235" s="97" t="s">
        <v>1071</v>
      </c>
      <c r="U235" s="97" t="s">
        <v>1219</v>
      </c>
      <c r="V235" s="96" t="s">
        <v>983</v>
      </c>
      <c r="W235" s="122">
        <v>1</v>
      </c>
      <c r="X235" s="103" t="s">
        <v>956</v>
      </c>
      <c r="Y235" s="144">
        <v>0.25272777530897678</v>
      </c>
      <c r="Z235" s="150">
        <v>0.25</v>
      </c>
      <c r="AA235" s="54">
        <v>0</v>
      </c>
      <c r="AB235" s="150">
        <v>0.25</v>
      </c>
      <c r="AC235" s="150">
        <v>0</v>
      </c>
      <c r="AD235" s="150">
        <v>0.25</v>
      </c>
      <c r="AE235" s="159">
        <v>0</v>
      </c>
      <c r="AF235" s="150">
        <v>0.25</v>
      </c>
      <c r="AG235" s="130"/>
      <c r="AH235" s="54">
        <f t="shared" si="6"/>
        <v>0</v>
      </c>
      <c r="AI235" s="54">
        <f t="shared" si="7"/>
        <v>0</v>
      </c>
      <c r="AJ235" s="135">
        <v>5958423</v>
      </c>
      <c r="AK235" s="148">
        <v>30204</v>
      </c>
      <c r="AL235" s="149" t="s">
        <v>957</v>
      </c>
      <c r="AM235" s="136">
        <v>0</v>
      </c>
      <c r="AN235" s="151"/>
    </row>
    <row r="236" spans="1:40" ht="38.25" x14ac:dyDescent="0.25">
      <c r="A236" s="96">
        <v>1</v>
      </c>
      <c r="B236" s="97" t="s">
        <v>5</v>
      </c>
      <c r="C236" s="96">
        <v>10</v>
      </c>
      <c r="D236" s="96" t="s">
        <v>1139</v>
      </c>
      <c r="E236" s="97" t="s">
        <v>156</v>
      </c>
      <c r="F236" s="96">
        <v>9</v>
      </c>
      <c r="G236" s="96" t="s">
        <v>1183</v>
      </c>
      <c r="H236" s="97" t="s">
        <v>1184</v>
      </c>
      <c r="I236" s="96">
        <v>3</v>
      </c>
      <c r="J236" s="96">
        <v>17</v>
      </c>
      <c r="K236" s="97" t="s">
        <v>1185</v>
      </c>
      <c r="L236" s="53">
        <v>2020051290040</v>
      </c>
      <c r="M236" s="96">
        <v>4</v>
      </c>
      <c r="N236" s="96">
        <v>11094</v>
      </c>
      <c r="O236" s="97" t="str">
        <f>+VLOOKUP(N236,'[1]Productos PD'!$B$2:$C$349,2,FALSE)</f>
        <v>Desarrollar la estrategia de salud Más Cerca.</v>
      </c>
      <c r="P236" s="96" t="s">
        <v>952</v>
      </c>
      <c r="Q236" s="96">
        <v>4</v>
      </c>
      <c r="R236" s="122" t="s">
        <v>953</v>
      </c>
      <c r="S236" s="125">
        <v>12</v>
      </c>
      <c r="T236" s="97" t="s">
        <v>1071</v>
      </c>
      <c r="U236" s="97" t="s">
        <v>1220</v>
      </c>
      <c r="V236" s="96" t="s">
        <v>983</v>
      </c>
      <c r="W236" s="122">
        <v>1</v>
      </c>
      <c r="X236" s="96" t="s">
        <v>984</v>
      </c>
      <c r="Y236" s="144">
        <v>0.49454440696683433</v>
      </c>
      <c r="Z236" s="150">
        <v>0.25</v>
      </c>
      <c r="AA236" s="150">
        <v>0.25</v>
      </c>
      <c r="AB236" s="150">
        <v>0.25</v>
      </c>
      <c r="AC236" s="150">
        <v>0.25</v>
      </c>
      <c r="AD236" s="150">
        <v>0.5</v>
      </c>
      <c r="AE236" s="150">
        <v>0.5</v>
      </c>
      <c r="AF236" s="150">
        <v>0</v>
      </c>
      <c r="AG236" s="130"/>
      <c r="AH236" s="54">
        <f t="shared" si="6"/>
        <v>1</v>
      </c>
      <c r="AI236" s="54">
        <f t="shared" si="7"/>
        <v>1</v>
      </c>
      <c r="AJ236" s="135">
        <v>11659600</v>
      </c>
      <c r="AK236" s="148">
        <v>30204</v>
      </c>
      <c r="AL236" s="149" t="s">
        <v>957</v>
      </c>
      <c r="AM236" s="136">
        <v>16517765</v>
      </c>
      <c r="AN236" s="151"/>
    </row>
    <row r="237" spans="1:40" ht="38.25" x14ac:dyDescent="0.25">
      <c r="A237" s="96">
        <v>1</v>
      </c>
      <c r="B237" s="97" t="s">
        <v>5</v>
      </c>
      <c r="C237" s="96">
        <v>10</v>
      </c>
      <c r="D237" s="96" t="s">
        <v>1139</v>
      </c>
      <c r="E237" s="97" t="s">
        <v>156</v>
      </c>
      <c r="F237" s="96">
        <v>9</v>
      </c>
      <c r="G237" s="96" t="s">
        <v>1183</v>
      </c>
      <c r="H237" s="97" t="s">
        <v>1184</v>
      </c>
      <c r="I237" s="96">
        <v>3</v>
      </c>
      <c r="J237" s="96">
        <v>17</v>
      </c>
      <c r="K237" s="97" t="s">
        <v>1185</v>
      </c>
      <c r="L237" s="53">
        <v>2020051290040</v>
      </c>
      <c r="M237" s="96">
        <v>4</v>
      </c>
      <c r="N237" s="96">
        <v>11094</v>
      </c>
      <c r="O237" s="97" t="str">
        <f>+VLOOKUP(N237,'[1]Productos PD'!$B$2:$C$349,2,FALSE)</f>
        <v>Desarrollar la estrategia de salud Más Cerca.</v>
      </c>
      <c r="P237" s="96" t="s">
        <v>952</v>
      </c>
      <c r="Q237" s="96">
        <v>4</v>
      </c>
      <c r="R237" s="122" t="s">
        <v>953</v>
      </c>
      <c r="S237" s="125">
        <v>12</v>
      </c>
      <c r="T237" s="97" t="s">
        <v>1071</v>
      </c>
      <c r="U237" s="97" t="s">
        <v>1221</v>
      </c>
      <c r="V237" s="96" t="s">
        <v>952</v>
      </c>
      <c r="W237" s="125">
        <v>11</v>
      </c>
      <c r="X237" s="103" t="s">
        <v>956</v>
      </c>
      <c r="Y237" s="144">
        <v>0.2527278177241889</v>
      </c>
      <c r="Z237" s="125">
        <v>2</v>
      </c>
      <c r="AA237" s="125">
        <v>2</v>
      </c>
      <c r="AB237" s="145">
        <v>3</v>
      </c>
      <c r="AC237" s="146">
        <v>3</v>
      </c>
      <c r="AD237" s="145">
        <v>3</v>
      </c>
      <c r="AE237" s="147">
        <v>3</v>
      </c>
      <c r="AF237" s="145">
        <v>3</v>
      </c>
      <c r="AG237" s="130"/>
      <c r="AH237" s="54">
        <f t="shared" si="6"/>
        <v>0.72727272727272729</v>
      </c>
      <c r="AI237" s="54">
        <f t="shared" si="7"/>
        <v>0.72727272727272729</v>
      </c>
      <c r="AJ237" s="135">
        <v>5958424</v>
      </c>
      <c r="AK237" s="148">
        <v>30204</v>
      </c>
      <c r="AL237" s="149" t="s">
        <v>957</v>
      </c>
      <c r="AM237" s="136">
        <v>0</v>
      </c>
      <c r="AN237" s="154" t="s">
        <v>1112</v>
      </c>
    </row>
    <row r="238" spans="1:40" ht="38.25" x14ac:dyDescent="0.25">
      <c r="A238" s="96">
        <v>4</v>
      </c>
      <c r="B238" s="97" t="s">
        <v>189</v>
      </c>
      <c r="C238" s="96">
        <v>2</v>
      </c>
      <c r="D238" s="96" t="s">
        <v>1222</v>
      </c>
      <c r="E238" s="97" t="s">
        <v>1223</v>
      </c>
      <c r="F238" s="98">
        <v>1</v>
      </c>
      <c r="G238" s="96" t="s">
        <v>1224</v>
      </c>
      <c r="H238" s="97" t="s">
        <v>1225</v>
      </c>
      <c r="I238" s="96">
        <v>17</v>
      </c>
      <c r="J238" s="96"/>
      <c r="K238" s="97" t="s">
        <v>1226</v>
      </c>
      <c r="L238" s="98">
        <v>2020051290056</v>
      </c>
      <c r="M238" s="96">
        <v>1</v>
      </c>
      <c r="N238" s="96">
        <v>4211</v>
      </c>
      <c r="O238" s="97" t="str">
        <f>+VLOOKUP(N238,'[2]Productos PD'!$B$2:$C$349,2,FALSE)</f>
        <v>Diagnóstico institucional de modernización del municipio, acorde con las nuevas demandas ciudadanas, el nuevo modelo de gestión, objetivos estratégicos y utilización de las TICS.</v>
      </c>
      <c r="P238" s="96" t="s">
        <v>983</v>
      </c>
      <c r="Q238" s="122">
        <v>1</v>
      </c>
      <c r="R238" s="122" t="s">
        <v>1001</v>
      </c>
      <c r="S238" s="122">
        <v>1</v>
      </c>
      <c r="T238" s="97" t="s">
        <v>1227</v>
      </c>
      <c r="U238" s="101" t="s">
        <v>1228</v>
      </c>
      <c r="V238" s="96" t="s">
        <v>952</v>
      </c>
      <c r="W238" s="125">
        <v>1</v>
      </c>
      <c r="X238" s="96" t="s">
        <v>984</v>
      </c>
      <c r="Y238" s="144">
        <v>0.6</v>
      </c>
      <c r="Z238" s="127">
        <v>0</v>
      </c>
      <c r="AA238" s="162">
        <v>0</v>
      </c>
      <c r="AB238" s="130">
        <v>0</v>
      </c>
      <c r="AC238" s="54">
        <v>0</v>
      </c>
      <c r="AD238" s="130">
        <v>1</v>
      </c>
      <c r="AE238" s="132">
        <v>0</v>
      </c>
      <c r="AF238" s="130">
        <v>0</v>
      </c>
      <c r="AG238" s="130"/>
      <c r="AH238" s="54">
        <f t="shared" si="6"/>
        <v>0</v>
      </c>
      <c r="AI238" s="54">
        <f t="shared" si="7"/>
        <v>0</v>
      </c>
      <c r="AJ238" s="163">
        <v>56000000</v>
      </c>
      <c r="AK238" s="164">
        <v>31704</v>
      </c>
      <c r="AL238" s="165" t="s">
        <v>957</v>
      </c>
      <c r="AM238" s="231">
        <v>0</v>
      </c>
      <c r="AN238" s="166" t="s">
        <v>1229</v>
      </c>
    </row>
    <row r="239" spans="1:40" ht="38.25" x14ac:dyDescent="0.25">
      <c r="A239" s="96">
        <v>4</v>
      </c>
      <c r="B239" s="97" t="s">
        <v>189</v>
      </c>
      <c r="C239" s="96">
        <v>2</v>
      </c>
      <c r="D239" s="96" t="s">
        <v>1222</v>
      </c>
      <c r="E239" s="97" t="s">
        <v>1223</v>
      </c>
      <c r="F239" s="98">
        <v>1</v>
      </c>
      <c r="G239" s="96" t="s">
        <v>1224</v>
      </c>
      <c r="H239" s="97" t="s">
        <v>1225</v>
      </c>
      <c r="I239" s="96">
        <v>17</v>
      </c>
      <c r="J239" s="96"/>
      <c r="K239" s="97" t="s">
        <v>1226</v>
      </c>
      <c r="L239" s="98">
        <v>2020051290056</v>
      </c>
      <c r="M239" s="96">
        <v>1</v>
      </c>
      <c r="N239" s="96">
        <v>4211</v>
      </c>
      <c r="O239" s="97" t="str">
        <f>+VLOOKUP(N239,'[2]Productos PD'!$B$2:$C$349,2,FALSE)</f>
        <v>Diagnóstico institucional de modernización del municipio, acorde con las nuevas demandas ciudadanas, el nuevo modelo de gestión, objetivos estratégicos y utilización de las TICS.</v>
      </c>
      <c r="P239" s="96" t="s">
        <v>983</v>
      </c>
      <c r="Q239" s="122">
        <v>1</v>
      </c>
      <c r="R239" s="122" t="s">
        <v>1001</v>
      </c>
      <c r="S239" s="122">
        <v>1</v>
      </c>
      <c r="T239" s="97" t="s">
        <v>1227</v>
      </c>
      <c r="U239" s="101" t="s">
        <v>1230</v>
      </c>
      <c r="V239" s="96" t="s">
        <v>952</v>
      </c>
      <c r="W239" s="125">
        <v>1</v>
      </c>
      <c r="X239" s="96" t="s">
        <v>984</v>
      </c>
      <c r="Y239" s="144">
        <v>0.2</v>
      </c>
      <c r="Z239" s="127">
        <v>0</v>
      </c>
      <c r="AA239" s="162">
        <v>0</v>
      </c>
      <c r="AB239" s="130">
        <v>0</v>
      </c>
      <c r="AC239" s="54">
        <v>0</v>
      </c>
      <c r="AD239" s="130">
        <v>0</v>
      </c>
      <c r="AE239" s="132">
        <v>0</v>
      </c>
      <c r="AF239" s="130">
        <v>1</v>
      </c>
      <c r="AG239" s="130"/>
      <c r="AH239" s="54">
        <f t="shared" si="6"/>
        <v>0</v>
      </c>
      <c r="AI239" s="54">
        <f t="shared" si="7"/>
        <v>0</v>
      </c>
      <c r="AJ239" s="163">
        <v>56000000</v>
      </c>
      <c r="AK239" s="164">
        <v>31704</v>
      </c>
      <c r="AL239" s="165" t="s">
        <v>957</v>
      </c>
      <c r="AM239" s="231">
        <v>0</v>
      </c>
      <c r="AN239" s="166" t="s">
        <v>1229</v>
      </c>
    </row>
    <row r="240" spans="1:40" ht="38.25" x14ac:dyDescent="0.25">
      <c r="A240" s="96">
        <v>4</v>
      </c>
      <c r="B240" s="97" t="s">
        <v>189</v>
      </c>
      <c r="C240" s="96">
        <v>2</v>
      </c>
      <c r="D240" s="96" t="s">
        <v>1222</v>
      </c>
      <c r="E240" s="97" t="s">
        <v>1223</v>
      </c>
      <c r="F240" s="98">
        <v>1</v>
      </c>
      <c r="G240" s="96" t="s">
        <v>1224</v>
      </c>
      <c r="H240" s="97" t="s">
        <v>1225</v>
      </c>
      <c r="I240" s="96">
        <v>17</v>
      </c>
      <c r="J240" s="96"/>
      <c r="K240" s="97" t="s">
        <v>1226</v>
      </c>
      <c r="L240" s="98">
        <v>2020051290056</v>
      </c>
      <c r="M240" s="96">
        <v>1</v>
      </c>
      <c r="N240" s="96">
        <v>4211</v>
      </c>
      <c r="O240" s="97" t="str">
        <f>+VLOOKUP(N240,'[2]Productos PD'!$B$2:$C$349,2,FALSE)</f>
        <v>Diagnóstico institucional de modernización del municipio, acorde con las nuevas demandas ciudadanas, el nuevo modelo de gestión, objetivos estratégicos y utilización de las TICS.</v>
      </c>
      <c r="P240" s="96" t="s">
        <v>983</v>
      </c>
      <c r="Q240" s="122">
        <v>1</v>
      </c>
      <c r="R240" s="122" t="s">
        <v>1001</v>
      </c>
      <c r="S240" s="122">
        <v>1</v>
      </c>
      <c r="T240" s="97" t="s">
        <v>1227</v>
      </c>
      <c r="U240" s="101" t="s">
        <v>1231</v>
      </c>
      <c r="V240" s="96" t="s">
        <v>952</v>
      </c>
      <c r="W240" s="125">
        <v>10</v>
      </c>
      <c r="X240" s="103" t="s">
        <v>956</v>
      </c>
      <c r="Y240" s="144">
        <v>0.2</v>
      </c>
      <c r="Z240" s="127">
        <v>0</v>
      </c>
      <c r="AA240" s="164">
        <v>0</v>
      </c>
      <c r="AB240" s="130">
        <v>0</v>
      </c>
      <c r="AC240" s="162">
        <v>0</v>
      </c>
      <c r="AD240" s="130">
        <v>5</v>
      </c>
      <c r="AE240" s="132">
        <v>33</v>
      </c>
      <c r="AF240" s="130">
        <v>5</v>
      </c>
      <c r="AG240" s="130"/>
      <c r="AH240" s="54">
        <f t="shared" si="6"/>
        <v>3.3</v>
      </c>
      <c r="AI240" s="54">
        <f t="shared" si="7"/>
        <v>1</v>
      </c>
      <c r="AJ240" s="163">
        <v>56000000</v>
      </c>
      <c r="AK240" s="164">
        <v>31704</v>
      </c>
      <c r="AL240" s="165" t="s">
        <v>957</v>
      </c>
      <c r="AM240" s="231">
        <v>0</v>
      </c>
      <c r="AN240" s="166" t="s">
        <v>1229</v>
      </c>
    </row>
    <row r="241" spans="1:40" ht="38.25" x14ac:dyDescent="0.25">
      <c r="A241" s="96">
        <v>4</v>
      </c>
      <c r="B241" s="97" t="s">
        <v>189</v>
      </c>
      <c r="C241" s="96">
        <v>2</v>
      </c>
      <c r="D241" s="96" t="s">
        <v>1222</v>
      </c>
      <c r="E241" s="97" t="s">
        <v>1223</v>
      </c>
      <c r="F241" s="98">
        <v>1</v>
      </c>
      <c r="G241" s="96" t="s">
        <v>1224</v>
      </c>
      <c r="H241" s="97" t="s">
        <v>1225</v>
      </c>
      <c r="I241" s="96">
        <v>17</v>
      </c>
      <c r="J241" s="96"/>
      <c r="K241" s="97" t="s">
        <v>1226</v>
      </c>
      <c r="L241" s="98">
        <v>2020051290056</v>
      </c>
      <c r="M241" s="96">
        <v>2</v>
      </c>
      <c r="N241" s="96">
        <v>4212</v>
      </c>
      <c r="O241" s="97" t="str">
        <f>+VLOOKUP(N241,'[2]Productos PD'!$B$2:$C$349,2,FALSE)</f>
        <v>Acciones para desarrollar iniciativas de transformación y modernización institucional que fortalezcan las capacidades de gestión administrativa y atención ciudadana.</v>
      </c>
      <c r="P241" s="96" t="s">
        <v>952</v>
      </c>
      <c r="Q241" s="96">
        <v>4</v>
      </c>
      <c r="R241" s="122" t="s">
        <v>953</v>
      </c>
      <c r="S241" s="125">
        <v>1</v>
      </c>
      <c r="T241" s="97" t="s">
        <v>1227</v>
      </c>
      <c r="U241" s="167" t="s">
        <v>1232</v>
      </c>
      <c r="V241" s="96" t="s">
        <v>952</v>
      </c>
      <c r="W241" s="125">
        <v>720</v>
      </c>
      <c r="X241" s="103" t="s">
        <v>956</v>
      </c>
      <c r="Y241" s="144">
        <v>0.1</v>
      </c>
      <c r="Z241" s="127">
        <v>180</v>
      </c>
      <c r="AA241" s="164">
        <v>180</v>
      </c>
      <c r="AB241" s="130">
        <v>180</v>
      </c>
      <c r="AC241" s="162">
        <v>400</v>
      </c>
      <c r="AD241" s="130">
        <v>180</v>
      </c>
      <c r="AE241" s="132">
        <v>723</v>
      </c>
      <c r="AF241" s="130">
        <v>180</v>
      </c>
      <c r="AG241" s="130"/>
      <c r="AH241" s="54">
        <f t="shared" si="6"/>
        <v>1.8097222222222222</v>
      </c>
      <c r="AI241" s="54">
        <f t="shared" si="7"/>
        <v>1</v>
      </c>
      <c r="AJ241" s="163">
        <v>16205352</v>
      </c>
      <c r="AK241" s="164">
        <v>31704</v>
      </c>
      <c r="AL241" s="165" t="s">
        <v>957</v>
      </c>
      <c r="AM241" s="231">
        <v>16205352</v>
      </c>
      <c r="AN241" s="166"/>
    </row>
    <row r="242" spans="1:40" ht="38.25" x14ac:dyDescent="0.25">
      <c r="A242" s="96">
        <v>4</v>
      </c>
      <c r="B242" s="97" t="s">
        <v>189</v>
      </c>
      <c r="C242" s="96">
        <v>2</v>
      </c>
      <c r="D242" s="96" t="s">
        <v>1222</v>
      </c>
      <c r="E242" s="97" t="s">
        <v>1223</v>
      </c>
      <c r="F242" s="98">
        <v>1</v>
      </c>
      <c r="G242" s="96" t="s">
        <v>1224</v>
      </c>
      <c r="H242" s="97" t="s">
        <v>1225</v>
      </c>
      <c r="I242" s="96">
        <v>17</v>
      </c>
      <c r="J242" s="96"/>
      <c r="K242" s="97" t="s">
        <v>1226</v>
      </c>
      <c r="L242" s="98">
        <v>2020051290056</v>
      </c>
      <c r="M242" s="96">
        <v>2</v>
      </c>
      <c r="N242" s="96">
        <v>4212</v>
      </c>
      <c r="O242" s="97" t="str">
        <f>+VLOOKUP(N242,'[2]Productos PD'!$B$2:$C$349,2,FALSE)</f>
        <v>Acciones para desarrollar iniciativas de transformación y modernización institucional que fortalezcan las capacidades de gestión administrativa y atención ciudadana.</v>
      </c>
      <c r="P242" s="96" t="s">
        <v>952</v>
      </c>
      <c r="Q242" s="96">
        <v>4</v>
      </c>
      <c r="R242" s="122" t="s">
        <v>953</v>
      </c>
      <c r="S242" s="125">
        <v>1</v>
      </c>
      <c r="T242" s="97" t="s">
        <v>1227</v>
      </c>
      <c r="U242" s="167" t="s">
        <v>1232</v>
      </c>
      <c r="V242" s="96" t="s">
        <v>952</v>
      </c>
      <c r="W242" s="125">
        <v>720</v>
      </c>
      <c r="X242" s="103" t="s">
        <v>956</v>
      </c>
      <c r="Y242" s="144">
        <v>0.1</v>
      </c>
      <c r="Z242" s="127">
        <v>180</v>
      </c>
      <c r="AA242" s="164">
        <v>180</v>
      </c>
      <c r="AB242" s="130">
        <v>180</v>
      </c>
      <c r="AC242" s="162">
        <v>400</v>
      </c>
      <c r="AD242" s="130">
        <v>180</v>
      </c>
      <c r="AE242" s="132">
        <v>723</v>
      </c>
      <c r="AF242" s="130">
        <v>180</v>
      </c>
      <c r="AG242" s="130"/>
      <c r="AH242" s="54">
        <f t="shared" si="6"/>
        <v>1.8097222222222222</v>
      </c>
      <c r="AI242" s="54">
        <f t="shared" si="7"/>
        <v>1</v>
      </c>
      <c r="AJ242" s="163">
        <v>14630929</v>
      </c>
      <c r="AK242" s="164">
        <v>31702</v>
      </c>
      <c r="AL242" s="165" t="s">
        <v>957</v>
      </c>
      <c r="AM242" s="231">
        <v>4758401</v>
      </c>
      <c r="AN242" s="153" t="s">
        <v>1233</v>
      </c>
    </row>
    <row r="243" spans="1:40" ht="38.25" x14ac:dyDescent="0.25">
      <c r="A243" s="96">
        <v>4</v>
      </c>
      <c r="B243" s="97" t="s">
        <v>189</v>
      </c>
      <c r="C243" s="96">
        <v>2</v>
      </c>
      <c r="D243" s="96" t="s">
        <v>1222</v>
      </c>
      <c r="E243" s="97" t="s">
        <v>1223</v>
      </c>
      <c r="F243" s="98">
        <v>1</v>
      </c>
      <c r="G243" s="96" t="s">
        <v>1224</v>
      </c>
      <c r="H243" s="97" t="s">
        <v>1225</v>
      </c>
      <c r="I243" s="96">
        <v>17</v>
      </c>
      <c r="J243" s="96"/>
      <c r="K243" s="97" t="s">
        <v>1226</v>
      </c>
      <c r="L243" s="98">
        <v>2020051290056</v>
      </c>
      <c r="M243" s="96">
        <v>2</v>
      </c>
      <c r="N243" s="96">
        <v>4212</v>
      </c>
      <c r="O243" s="97" t="str">
        <f>+VLOOKUP(N243,'[2]Productos PD'!$B$2:$C$349,2,FALSE)</f>
        <v>Acciones para desarrollar iniciativas de transformación y modernización institucional que fortalezcan las capacidades de gestión administrativa y atención ciudadana.</v>
      </c>
      <c r="P243" s="96" t="s">
        <v>952</v>
      </c>
      <c r="Q243" s="96">
        <v>4</v>
      </c>
      <c r="R243" s="122" t="s">
        <v>953</v>
      </c>
      <c r="S243" s="125">
        <v>1</v>
      </c>
      <c r="T243" s="97" t="s">
        <v>1227</v>
      </c>
      <c r="U243" s="167" t="s">
        <v>1234</v>
      </c>
      <c r="V243" s="96" t="s">
        <v>952</v>
      </c>
      <c r="W243" s="125">
        <v>360000</v>
      </c>
      <c r="X243" s="103" t="s">
        <v>956</v>
      </c>
      <c r="Y243" s="144">
        <v>0.1</v>
      </c>
      <c r="Z243" s="127">
        <v>90000</v>
      </c>
      <c r="AA243" s="164">
        <v>90000</v>
      </c>
      <c r="AB243" s="130">
        <v>90000</v>
      </c>
      <c r="AC243" s="168">
        <v>362058</v>
      </c>
      <c r="AD243" s="130">
        <v>90000</v>
      </c>
      <c r="AE243" s="132">
        <v>288497</v>
      </c>
      <c r="AF243" s="130">
        <v>90000</v>
      </c>
      <c r="AG243" s="130"/>
      <c r="AH243" s="54">
        <f t="shared" si="6"/>
        <v>2.0570972222222221</v>
      </c>
      <c r="AI243" s="54">
        <f t="shared" si="7"/>
        <v>1</v>
      </c>
      <c r="AJ243" s="163">
        <v>16205352</v>
      </c>
      <c r="AK243" s="164">
        <v>31704</v>
      </c>
      <c r="AL243" s="165" t="s">
        <v>957</v>
      </c>
      <c r="AM243" s="231">
        <v>16205352</v>
      </c>
      <c r="AN243" s="166"/>
    </row>
    <row r="244" spans="1:40" ht="38.25" x14ac:dyDescent="0.25">
      <c r="A244" s="96">
        <v>4</v>
      </c>
      <c r="B244" s="97" t="s">
        <v>189</v>
      </c>
      <c r="C244" s="96">
        <v>2</v>
      </c>
      <c r="D244" s="96" t="s">
        <v>1222</v>
      </c>
      <c r="E244" s="97" t="s">
        <v>1223</v>
      </c>
      <c r="F244" s="98">
        <v>1</v>
      </c>
      <c r="G244" s="96" t="s">
        <v>1224</v>
      </c>
      <c r="H244" s="97" t="s">
        <v>1225</v>
      </c>
      <c r="I244" s="96">
        <v>17</v>
      </c>
      <c r="J244" s="96"/>
      <c r="K244" s="97" t="s">
        <v>1226</v>
      </c>
      <c r="L244" s="98">
        <v>2020051290056</v>
      </c>
      <c r="M244" s="96">
        <v>2</v>
      </c>
      <c r="N244" s="96">
        <v>4212</v>
      </c>
      <c r="O244" s="97" t="str">
        <f>+VLOOKUP(N244,'[2]Productos PD'!$B$2:$C$349,2,FALSE)</f>
        <v>Acciones para desarrollar iniciativas de transformación y modernización institucional que fortalezcan las capacidades de gestión administrativa y atención ciudadana.</v>
      </c>
      <c r="P244" s="96" t="s">
        <v>952</v>
      </c>
      <c r="Q244" s="96">
        <v>4</v>
      </c>
      <c r="R244" s="122" t="s">
        <v>953</v>
      </c>
      <c r="S244" s="125">
        <v>1</v>
      </c>
      <c r="T244" s="97" t="s">
        <v>1227</v>
      </c>
      <c r="U244" s="167" t="s">
        <v>1234</v>
      </c>
      <c r="V244" s="96" t="s">
        <v>952</v>
      </c>
      <c r="W244" s="125">
        <v>360000</v>
      </c>
      <c r="X244" s="103" t="s">
        <v>956</v>
      </c>
      <c r="Y244" s="144">
        <v>0.1</v>
      </c>
      <c r="Z244" s="127">
        <v>90000</v>
      </c>
      <c r="AA244" s="164">
        <v>90000</v>
      </c>
      <c r="AB244" s="130">
        <v>90000</v>
      </c>
      <c r="AC244" s="168">
        <v>362058</v>
      </c>
      <c r="AD244" s="130">
        <v>90000</v>
      </c>
      <c r="AE244" s="132">
        <v>288497</v>
      </c>
      <c r="AF244" s="130">
        <v>90000</v>
      </c>
      <c r="AG244" s="130"/>
      <c r="AH244" s="54">
        <f t="shared" si="6"/>
        <v>2.0570972222222221</v>
      </c>
      <c r="AI244" s="54">
        <f t="shared" si="7"/>
        <v>1</v>
      </c>
      <c r="AJ244" s="163">
        <v>14630929</v>
      </c>
      <c r="AK244" s="164">
        <v>31702</v>
      </c>
      <c r="AL244" s="165" t="s">
        <v>957</v>
      </c>
      <c r="AM244" s="231">
        <v>4758401</v>
      </c>
      <c r="AN244" s="153" t="s">
        <v>1233</v>
      </c>
    </row>
    <row r="245" spans="1:40" ht="38.25" x14ac:dyDescent="0.25">
      <c r="A245" s="96">
        <v>4</v>
      </c>
      <c r="B245" s="97" t="s">
        <v>189</v>
      </c>
      <c r="C245" s="96">
        <v>2</v>
      </c>
      <c r="D245" s="96" t="s">
        <v>1222</v>
      </c>
      <c r="E245" s="97" t="s">
        <v>1223</v>
      </c>
      <c r="F245" s="98">
        <v>1</v>
      </c>
      <c r="G245" s="96" t="s">
        <v>1224</v>
      </c>
      <c r="H245" s="97" t="s">
        <v>1225</v>
      </c>
      <c r="I245" s="96">
        <v>17</v>
      </c>
      <c r="J245" s="96"/>
      <c r="K245" s="97" t="s">
        <v>1226</v>
      </c>
      <c r="L245" s="98">
        <v>2020051290056</v>
      </c>
      <c r="M245" s="96">
        <v>2</v>
      </c>
      <c r="N245" s="96">
        <v>4212</v>
      </c>
      <c r="O245" s="97" t="str">
        <f>+VLOOKUP(N245,'[2]Productos PD'!$B$2:$C$349,2,FALSE)</f>
        <v>Acciones para desarrollar iniciativas de transformación y modernización institucional que fortalezcan las capacidades de gestión administrativa y atención ciudadana.</v>
      </c>
      <c r="P245" s="96" t="s">
        <v>952</v>
      </c>
      <c r="Q245" s="96">
        <v>4</v>
      </c>
      <c r="R245" s="122" t="s">
        <v>953</v>
      </c>
      <c r="S245" s="125">
        <v>1</v>
      </c>
      <c r="T245" s="97" t="s">
        <v>1227</v>
      </c>
      <c r="U245" s="101" t="s">
        <v>1235</v>
      </c>
      <c r="V245" s="96" t="s">
        <v>983</v>
      </c>
      <c r="W245" s="54">
        <v>0.9</v>
      </c>
      <c r="X245" s="103" t="s">
        <v>962</v>
      </c>
      <c r="Y245" s="144">
        <v>0.2</v>
      </c>
      <c r="Z245" s="54">
        <v>0</v>
      </c>
      <c r="AA245" s="54">
        <v>0</v>
      </c>
      <c r="AB245" s="54">
        <v>0</v>
      </c>
      <c r="AC245" s="168">
        <v>0</v>
      </c>
      <c r="AD245" s="54">
        <v>0.9</v>
      </c>
      <c r="AE245" s="169">
        <v>90</v>
      </c>
      <c r="AF245" s="54">
        <v>0.9</v>
      </c>
      <c r="AG245" s="130"/>
      <c r="AH245" s="54">
        <f t="shared" si="6"/>
        <v>1</v>
      </c>
      <c r="AI245" s="54">
        <f t="shared" si="7"/>
        <v>1</v>
      </c>
      <c r="AJ245" s="163">
        <v>7905052</v>
      </c>
      <c r="AK245" s="164">
        <v>31703</v>
      </c>
      <c r="AL245" s="165" t="s">
        <v>957</v>
      </c>
      <c r="AM245" s="231">
        <v>0</v>
      </c>
      <c r="AN245" s="166" t="s">
        <v>1236</v>
      </c>
    </row>
    <row r="246" spans="1:40" ht="38.25" x14ac:dyDescent="0.25">
      <c r="A246" s="96">
        <v>4</v>
      </c>
      <c r="B246" s="97" t="s">
        <v>189</v>
      </c>
      <c r="C246" s="96">
        <v>2</v>
      </c>
      <c r="D246" s="96" t="s">
        <v>1222</v>
      </c>
      <c r="E246" s="97" t="s">
        <v>1223</v>
      </c>
      <c r="F246" s="98">
        <v>1</v>
      </c>
      <c r="G246" s="96" t="s">
        <v>1224</v>
      </c>
      <c r="H246" s="97" t="s">
        <v>1225</v>
      </c>
      <c r="I246" s="96">
        <v>17</v>
      </c>
      <c r="J246" s="96"/>
      <c r="K246" s="97" t="s">
        <v>1226</v>
      </c>
      <c r="L246" s="98">
        <v>2020051290056</v>
      </c>
      <c r="M246" s="96">
        <v>2</v>
      </c>
      <c r="N246" s="96">
        <v>4212</v>
      </c>
      <c r="O246" s="97" t="str">
        <f>+VLOOKUP(N246,'[2]Productos PD'!$B$2:$C$349,2,FALSE)</f>
        <v>Acciones para desarrollar iniciativas de transformación y modernización institucional que fortalezcan las capacidades de gestión administrativa y atención ciudadana.</v>
      </c>
      <c r="P246" s="96" t="s">
        <v>952</v>
      </c>
      <c r="Q246" s="96">
        <v>4</v>
      </c>
      <c r="R246" s="122" t="s">
        <v>953</v>
      </c>
      <c r="S246" s="125">
        <v>1</v>
      </c>
      <c r="T246" s="97" t="s">
        <v>1227</v>
      </c>
      <c r="U246" s="101" t="s">
        <v>1237</v>
      </c>
      <c r="V246" s="96" t="s">
        <v>952</v>
      </c>
      <c r="W246" s="125">
        <v>30</v>
      </c>
      <c r="X246" s="103" t="s">
        <v>956</v>
      </c>
      <c r="Y246" s="144">
        <v>0.3</v>
      </c>
      <c r="Z246" s="127">
        <v>4</v>
      </c>
      <c r="AA246" s="164">
        <v>4</v>
      </c>
      <c r="AB246" s="130">
        <v>8</v>
      </c>
      <c r="AC246" s="170">
        <v>9</v>
      </c>
      <c r="AD246" s="130">
        <v>10</v>
      </c>
      <c r="AE246" s="132">
        <v>10</v>
      </c>
      <c r="AF246" s="130">
        <v>8</v>
      </c>
      <c r="AG246" s="130"/>
      <c r="AH246" s="54">
        <f t="shared" si="6"/>
        <v>0.76666666666666672</v>
      </c>
      <c r="AI246" s="54">
        <f t="shared" si="7"/>
        <v>0.76666666666666672</v>
      </c>
      <c r="AJ246" s="163">
        <v>20000000</v>
      </c>
      <c r="AK246" s="164"/>
      <c r="AL246" s="165" t="s">
        <v>965</v>
      </c>
      <c r="AM246" s="232">
        <v>15000000</v>
      </c>
      <c r="AN246" s="171"/>
    </row>
    <row r="247" spans="1:40" ht="38.25" x14ac:dyDescent="0.25">
      <c r="A247" s="96">
        <v>4</v>
      </c>
      <c r="B247" s="97" t="s">
        <v>189</v>
      </c>
      <c r="C247" s="96">
        <v>2</v>
      </c>
      <c r="D247" s="96" t="s">
        <v>1222</v>
      </c>
      <c r="E247" s="97" t="s">
        <v>1223</v>
      </c>
      <c r="F247" s="98">
        <v>1</v>
      </c>
      <c r="G247" s="96" t="s">
        <v>1224</v>
      </c>
      <c r="H247" s="97" t="s">
        <v>1225</v>
      </c>
      <c r="I247" s="96">
        <v>17</v>
      </c>
      <c r="J247" s="96"/>
      <c r="K247" s="97" t="s">
        <v>1226</v>
      </c>
      <c r="L247" s="98">
        <v>2020051290056</v>
      </c>
      <c r="M247" s="96">
        <v>2</v>
      </c>
      <c r="N247" s="96">
        <v>4212</v>
      </c>
      <c r="O247" s="97" t="str">
        <f>+VLOOKUP(N247,'[2]Productos PD'!$B$2:$C$349,2,FALSE)</f>
        <v>Acciones para desarrollar iniciativas de transformación y modernización institucional que fortalezcan las capacidades de gestión administrativa y atención ciudadana.</v>
      </c>
      <c r="P247" s="96" t="s">
        <v>952</v>
      </c>
      <c r="Q247" s="96">
        <v>4</v>
      </c>
      <c r="R247" s="122" t="s">
        <v>953</v>
      </c>
      <c r="S247" s="125">
        <v>1</v>
      </c>
      <c r="T247" s="97" t="s">
        <v>1227</v>
      </c>
      <c r="U247" s="101" t="s">
        <v>1238</v>
      </c>
      <c r="V247" s="96" t="s">
        <v>983</v>
      </c>
      <c r="W247" s="54">
        <v>1</v>
      </c>
      <c r="X247" s="103" t="s">
        <v>962</v>
      </c>
      <c r="Y247" s="144">
        <v>0.05</v>
      </c>
      <c r="Z247" s="54">
        <v>1</v>
      </c>
      <c r="AA247" s="54">
        <v>1</v>
      </c>
      <c r="AB247" s="54">
        <v>1</v>
      </c>
      <c r="AC247" s="170">
        <v>100</v>
      </c>
      <c r="AD247" s="54">
        <v>1</v>
      </c>
      <c r="AE247" s="169">
        <v>100</v>
      </c>
      <c r="AF247" s="54">
        <v>1</v>
      </c>
      <c r="AG247" s="130"/>
      <c r="AH247" s="54">
        <f t="shared" si="6"/>
        <v>1</v>
      </c>
      <c r="AI247" s="54">
        <f t="shared" si="7"/>
        <v>1</v>
      </c>
      <c r="AJ247" s="163">
        <v>12775988</v>
      </c>
      <c r="AK247" s="172"/>
      <c r="AL247" s="165" t="s">
        <v>965</v>
      </c>
      <c r="AM247" s="231">
        <v>12962888</v>
      </c>
      <c r="AN247" s="153" t="s">
        <v>1239</v>
      </c>
    </row>
    <row r="248" spans="1:40" ht="38.25" x14ac:dyDescent="0.25">
      <c r="A248" s="96">
        <v>4</v>
      </c>
      <c r="B248" s="97" t="s">
        <v>189</v>
      </c>
      <c r="C248" s="96">
        <v>2</v>
      </c>
      <c r="D248" s="96" t="s">
        <v>1222</v>
      </c>
      <c r="E248" s="97" t="s">
        <v>1223</v>
      </c>
      <c r="F248" s="98">
        <v>1</v>
      </c>
      <c r="G248" s="96" t="s">
        <v>1224</v>
      </c>
      <c r="H248" s="97" t="s">
        <v>1225</v>
      </c>
      <c r="I248" s="96">
        <v>17</v>
      </c>
      <c r="J248" s="96"/>
      <c r="K248" s="97" t="s">
        <v>1226</v>
      </c>
      <c r="L248" s="98">
        <v>2020051290056</v>
      </c>
      <c r="M248" s="96">
        <v>2</v>
      </c>
      <c r="N248" s="96">
        <v>4212</v>
      </c>
      <c r="O248" s="97" t="str">
        <f>+VLOOKUP(N248,'[2]Productos PD'!$B$2:$C$349,2,FALSE)</f>
        <v>Acciones para desarrollar iniciativas de transformación y modernización institucional que fortalezcan las capacidades de gestión administrativa y atención ciudadana.</v>
      </c>
      <c r="P248" s="96" t="s">
        <v>952</v>
      </c>
      <c r="Q248" s="96">
        <v>4</v>
      </c>
      <c r="R248" s="122" t="s">
        <v>953</v>
      </c>
      <c r="S248" s="125">
        <v>1</v>
      </c>
      <c r="T248" s="97" t="s">
        <v>1227</v>
      </c>
      <c r="U248" s="101" t="s">
        <v>1238</v>
      </c>
      <c r="V248" s="96" t="s">
        <v>983</v>
      </c>
      <c r="W248" s="54">
        <v>1</v>
      </c>
      <c r="X248" s="103" t="s">
        <v>962</v>
      </c>
      <c r="Y248" s="144">
        <v>0.05</v>
      </c>
      <c r="Z248" s="54">
        <v>1</v>
      </c>
      <c r="AA248" s="54">
        <v>1</v>
      </c>
      <c r="AB248" s="54">
        <v>1</v>
      </c>
      <c r="AC248" s="170">
        <v>100</v>
      </c>
      <c r="AD248" s="54">
        <v>1</v>
      </c>
      <c r="AE248" s="169">
        <v>100</v>
      </c>
      <c r="AF248" s="54">
        <v>1</v>
      </c>
      <c r="AG248" s="130"/>
      <c r="AH248" s="54">
        <f t="shared" si="6"/>
        <v>1</v>
      </c>
      <c r="AI248" s="54">
        <f t="shared" si="7"/>
        <v>1</v>
      </c>
      <c r="AJ248" s="163">
        <v>20000000</v>
      </c>
      <c r="AK248" s="164">
        <v>31704</v>
      </c>
      <c r="AL248" s="165" t="s">
        <v>957</v>
      </c>
      <c r="AM248" s="231"/>
      <c r="AN248" s="166" t="s">
        <v>1240</v>
      </c>
    </row>
    <row r="249" spans="1:40" ht="38.25" x14ac:dyDescent="0.25">
      <c r="A249" s="96">
        <v>4</v>
      </c>
      <c r="B249" s="97" t="s">
        <v>189</v>
      </c>
      <c r="C249" s="96">
        <v>2</v>
      </c>
      <c r="D249" s="96" t="s">
        <v>1222</v>
      </c>
      <c r="E249" s="97" t="s">
        <v>1223</v>
      </c>
      <c r="F249" s="98">
        <v>1</v>
      </c>
      <c r="G249" s="96" t="s">
        <v>1224</v>
      </c>
      <c r="H249" s="97" t="s">
        <v>1225</v>
      </c>
      <c r="I249" s="96">
        <v>17</v>
      </c>
      <c r="J249" s="96"/>
      <c r="K249" s="97" t="s">
        <v>1226</v>
      </c>
      <c r="L249" s="98">
        <v>2020051290056</v>
      </c>
      <c r="M249" s="96">
        <v>2</v>
      </c>
      <c r="N249" s="96">
        <v>4212</v>
      </c>
      <c r="O249" s="97" t="str">
        <f>+VLOOKUP(N249,'[2]Productos PD'!$B$2:$C$349,2,FALSE)</f>
        <v>Acciones para desarrollar iniciativas de transformación y modernización institucional que fortalezcan las capacidades de gestión administrativa y atención ciudadana.</v>
      </c>
      <c r="P249" s="96" t="s">
        <v>952</v>
      </c>
      <c r="Q249" s="96">
        <v>4</v>
      </c>
      <c r="R249" s="122" t="s">
        <v>953</v>
      </c>
      <c r="S249" s="125">
        <v>1</v>
      </c>
      <c r="T249" s="97" t="s">
        <v>1227</v>
      </c>
      <c r="U249" s="101" t="s">
        <v>1241</v>
      </c>
      <c r="V249" s="96" t="s">
        <v>983</v>
      </c>
      <c r="W249" s="54">
        <v>0.85</v>
      </c>
      <c r="X249" s="103" t="s">
        <v>984</v>
      </c>
      <c r="Y249" s="144">
        <v>0.15</v>
      </c>
      <c r="Z249" s="54">
        <v>0.6</v>
      </c>
      <c r="AA249" s="173">
        <v>0.66</v>
      </c>
      <c r="AB249" s="54">
        <v>0.7</v>
      </c>
      <c r="AC249" s="170">
        <v>66</v>
      </c>
      <c r="AD249" s="54">
        <v>0.75</v>
      </c>
      <c r="AE249" s="169">
        <v>69</v>
      </c>
      <c r="AF249" s="54">
        <v>0.8</v>
      </c>
      <c r="AG249" s="130"/>
      <c r="AH249" s="54">
        <f t="shared" si="6"/>
        <v>92</v>
      </c>
      <c r="AI249" s="54">
        <f t="shared" si="7"/>
        <v>1</v>
      </c>
      <c r="AJ249" s="163">
        <v>6000000</v>
      </c>
      <c r="AK249" s="164"/>
      <c r="AL249" s="165" t="s">
        <v>965</v>
      </c>
      <c r="AM249" s="231">
        <v>4500000</v>
      </c>
      <c r="AN249" s="166" t="s">
        <v>1242</v>
      </c>
    </row>
    <row r="250" spans="1:40" ht="38.25" x14ac:dyDescent="0.25">
      <c r="A250" s="96">
        <v>4</v>
      </c>
      <c r="B250" s="97" t="s">
        <v>189</v>
      </c>
      <c r="C250" s="96">
        <v>2</v>
      </c>
      <c r="D250" s="96" t="s">
        <v>1222</v>
      </c>
      <c r="E250" s="97" t="s">
        <v>1223</v>
      </c>
      <c r="F250" s="98">
        <v>1</v>
      </c>
      <c r="G250" s="96" t="s">
        <v>1224</v>
      </c>
      <c r="H250" s="97" t="s">
        <v>1225</v>
      </c>
      <c r="I250" s="96">
        <v>17</v>
      </c>
      <c r="J250" s="96"/>
      <c r="K250" s="97" t="s">
        <v>1226</v>
      </c>
      <c r="L250" s="98">
        <v>2020051290056</v>
      </c>
      <c r="M250" s="96">
        <v>2</v>
      </c>
      <c r="N250" s="96">
        <v>4212</v>
      </c>
      <c r="O250" s="97" t="str">
        <f>+VLOOKUP(N250,'[2]Productos PD'!$B$2:$C$349,2,FALSE)</f>
        <v>Acciones para desarrollar iniciativas de transformación y modernización institucional que fortalezcan las capacidades de gestión administrativa y atención ciudadana.</v>
      </c>
      <c r="P250" s="96" t="s">
        <v>952</v>
      </c>
      <c r="Q250" s="96">
        <v>4</v>
      </c>
      <c r="R250" s="122" t="s">
        <v>953</v>
      </c>
      <c r="S250" s="125">
        <v>1</v>
      </c>
      <c r="T250" s="97" t="s">
        <v>1227</v>
      </c>
      <c r="U250" s="101" t="s">
        <v>1243</v>
      </c>
      <c r="V250" s="96" t="s">
        <v>952</v>
      </c>
      <c r="W250" s="125">
        <v>12</v>
      </c>
      <c r="X250" s="103" t="s">
        <v>956</v>
      </c>
      <c r="Y250" s="144">
        <v>0.1</v>
      </c>
      <c r="Z250" s="127">
        <v>0</v>
      </c>
      <c r="AA250" s="164">
        <v>0</v>
      </c>
      <c r="AB250" s="130">
        <v>4</v>
      </c>
      <c r="AC250" s="170">
        <v>36</v>
      </c>
      <c r="AD250" s="130">
        <v>4</v>
      </c>
      <c r="AE250" s="132">
        <v>36</v>
      </c>
      <c r="AF250" s="130">
        <v>4</v>
      </c>
      <c r="AG250" s="130"/>
      <c r="AH250" s="54">
        <f t="shared" si="6"/>
        <v>6</v>
      </c>
      <c r="AI250" s="54">
        <f t="shared" si="7"/>
        <v>1</v>
      </c>
      <c r="AJ250" s="163">
        <v>4500000</v>
      </c>
      <c r="AK250" s="164"/>
      <c r="AL250" s="165" t="s">
        <v>965</v>
      </c>
      <c r="AM250" s="231">
        <v>3000000</v>
      </c>
      <c r="AN250" s="166" t="s">
        <v>1242</v>
      </c>
    </row>
    <row r="251" spans="1:40" ht="25.5" x14ac:dyDescent="0.25">
      <c r="A251" s="96">
        <v>4</v>
      </c>
      <c r="B251" s="97" t="s">
        <v>189</v>
      </c>
      <c r="C251" s="96">
        <v>2</v>
      </c>
      <c r="D251" s="96" t="s">
        <v>1222</v>
      </c>
      <c r="E251" s="97" t="s">
        <v>1223</v>
      </c>
      <c r="F251" s="98">
        <v>2</v>
      </c>
      <c r="G251" s="96" t="s">
        <v>1244</v>
      </c>
      <c r="H251" s="97" t="s">
        <v>1245</v>
      </c>
      <c r="I251" s="96">
        <v>8</v>
      </c>
      <c r="J251" s="96">
        <v>1</v>
      </c>
      <c r="K251" s="97" t="s">
        <v>1246</v>
      </c>
      <c r="L251" s="98">
        <v>2020051290037</v>
      </c>
      <c r="M251" s="96">
        <v>1</v>
      </c>
      <c r="N251" s="96">
        <v>4221</v>
      </c>
      <c r="O251" s="97" t="str">
        <f>+VLOOKUP(N251,'[2]Productos PD'!$B$2:$C$349,2,FALSE)</f>
        <v>Personas atendidas en los programas de bienestar laboral.</v>
      </c>
      <c r="P251" s="96" t="s">
        <v>983</v>
      </c>
      <c r="Q251" s="122">
        <v>1</v>
      </c>
      <c r="R251" s="122" t="s">
        <v>1180</v>
      </c>
      <c r="S251" s="122">
        <v>1</v>
      </c>
      <c r="T251" s="97" t="s">
        <v>1227</v>
      </c>
      <c r="U251" s="101" t="s">
        <v>1247</v>
      </c>
      <c r="V251" s="96" t="s">
        <v>983</v>
      </c>
      <c r="W251" s="54">
        <v>1</v>
      </c>
      <c r="X251" s="103" t="s">
        <v>962</v>
      </c>
      <c r="Y251" s="144">
        <v>0.15</v>
      </c>
      <c r="Z251" s="54">
        <v>1</v>
      </c>
      <c r="AA251" s="173">
        <v>1</v>
      </c>
      <c r="AB251" s="54">
        <v>1</v>
      </c>
      <c r="AC251" s="170">
        <v>100</v>
      </c>
      <c r="AD251" s="54">
        <v>1</v>
      </c>
      <c r="AE251" s="169">
        <v>100</v>
      </c>
      <c r="AF251" s="54">
        <v>1</v>
      </c>
      <c r="AG251" s="130"/>
      <c r="AH251" s="54">
        <f t="shared" si="6"/>
        <v>1</v>
      </c>
      <c r="AI251" s="54">
        <f t="shared" si="7"/>
        <v>1</v>
      </c>
      <c r="AJ251" s="163">
        <v>41106252</v>
      </c>
      <c r="AK251" s="164">
        <v>31703</v>
      </c>
      <c r="AL251" s="165" t="s">
        <v>957</v>
      </c>
      <c r="AM251" s="231">
        <v>27975088</v>
      </c>
      <c r="AN251" s="166"/>
    </row>
    <row r="252" spans="1:40" ht="25.5" x14ac:dyDescent="0.25">
      <c r="A252" s="96">
        <v>4</v>
      </c>
      <c r="B252" s="97" t="s">
        <v>189</v>
      </c>
      <c r="C252" s="96">
        <v>2</v>
      </c>
      <c r="D252" s="96" t="s">
        <v>1222</v>
      </c>
      <c r="E252" s="97" t="s">
        <v>1223</v>
      </c>
      <c r="F252" s="98">
        <v>2</v>
      </c>
      <c r="G252" s="96" t="s">
        <v>1244</v>
      </c>
      <c r="H252" s="97" t="s">
        <v>1245</v>
      </c>
      <c r="I252" s="96">
        <v>8</v>
      </c>
      <c r="J252" s="96">
        <v>1</v>
      </c>
      <c r="K252" s="97" t="s">
        <v>1246</v>
      </c>
      <c r="L252" s="98">
        <v>2020051290037</v>
      </c>
      <c r="M252" s="96">
        <v>1</v>
      </c>
      <c r="N252" s="96">
        <v>4221</v>
      </c>
      <c r="O252" s="97" t="str">
        <f>+VLOOKUP(N252,'[2]Productos PD'!$B$2:$C$349,2,FALSE)</f>
        <v>Personas atendidas en los programas de bienestar laboral.</v>
      </c>
      <c r="P252" s="96" t="s">
        <v>983</v>
      </c>
      <c r="Q252" s="122">
        <v>1</v>
      </c>
      <c r="R252" s="122" t="s">
        <v>1180</v>
      </c>
      <c r="S252" s="122">
        <v>1</v>
      </c>
      <c r="T252" s="97" t="s">
        <v>1227</v>
      </c>
      <c r="U252" s="101" t="s">
        <v>1248</v>
      </c>
      <c r="V252" s="96" t="s">
        <v>983</v>
      </c>
      <c r="W252" s="54">
        <v>0.9</v>
      </c>
      <c r="X252" s="103" t="s">
        <v>984</v>
      </c>
      <c r="Y252" s="144">
        <v>0.15</v>
      </c>
      <c r="Z252" s="54">
        <v>0.05</v>
      </c>
      <c r="AA252" s="54">
        <v>0.9</v>
      </c>
      <c r="AB252" s="54">
        <v>0.25</v>
      </c>
      <c r="AC252" s="170">
        <v>88.23</v>
      </c>
      <c r="AD252" s="54">
        <v>0.3</v>
      </c>
      <c r="AE252" s="169">
        <v>30</v>
      </c>
      <c r="AF252" s="54">
        <v>0.3</v>
      </c>
      <c r="AG252" s="130"/>
      <c r="AH252" s="54">
        <f t="shared" si="6"/>
        <v>100</v>
      </c>
      <c r="AI252" s="54">
        <f t="shared" si="7"/>
        <v>1</v>
      </c>
      <c r="AJ252" s="163">
        <v>32974539</v>
      </c>
      <c r="AK252" s="164">
        <v>31703</v>
      </c>
      <c r="AL252" s="165" t="s">
        <v>957</v>
      </c>
      <c r="AM252" s="231">
        <v>25954612</v>
      </c>
      <c r="AN252" s="166"/>
    </row>
    <row r="253" spans="1:40" ht="25.5" x14ac:dyDescent="0.25">
      <c r="A253" s="96">
        <v>4</v>
      </c>
      <c r="B253" s="97" t="s">
        <v>189</v>
      </c>
      <c r="C253" s="96">
        <v>2</v>
      </c>
      <c r="D253" s="96" t="s">
        <v>1222</v>
      </c>
      <c r="E253" s="97" t="s">
        <v>1223</v>
      </c>
      <c r="F253" s="98">
        <v>2</v>
      </c>
      <c r="G253" s="96" t="s">
        <v>1244</v>
      </c>
      <c r="H253" s="97" t="s">
        <v>1245</v>
      </c>
      <c r="I253" s="96">
        <v>8</v>
      </c>
      <c r="J253" s="96">
        <v>1</v>
      </c>
      <c r="K253" s="97" t="s">
        <v>1246</v>
      </c>
      <c r="L253" s="98">
        <v>2020051290037</v>
      </c>
      <c r="M253" s="96">
        <v>1</v>
      </c>
      <c r="N253" s="96">
        <v>4221</v>
      </c>
      <c r="O253" s="97" t="str">
        <f>+VLOOKUP(N253,'[2]Productos PD'!$B$2:$C$349,2,FALSE)</f>
        <v>Personas atendidas en los programas de bienestar laboral.</v>
      </c>
      <c r="P253" s="96" t="s">
        <v>983</v>
      </c>
      <c r="Q253" s="122">
        <v>1</v>
      </c>
      <c r="R253" s="122" t="s">
        <v>1180</v>
      </c>
      <c r="S253" s="122">
        <v>1</v>
      </c>
      <c r="T253" s="97" t="s">
        <v>1227</v>
      </c>
      <c r="U253" s="101" t="s">
        <v>1249</v>
      </c>
      <c r="V253" s="96" t="s">
        <v>952</v>
      </c>
      <c r="W253" s="125">
        <v>10</v>
      </c>
      <c r="X253" s="103" t="s">
        <v>956</v>
      </c>
      <c r="Y253" s="144">
        <v>0.15</v>
      </c>
      <c r="Z253" s="127">
        <v>0.25</v>
      </c>
      <c r="AA253" s="164">
        <v>0</v>
      </c>
      <c r="AB253" s="130">
        <v>3</v>
      </c>
      <c r="AC253" s="170">
        <v>6</v>
      </c>
      <c r="AD253" s="130">
        <v>4</v>
      </c>
      <c r="AE253" s="132">
        <v>4</v>
      </c>
      <c r="AF253" s="130">
        <v>3</v>
      </c>
      <c r="AG253" s="130"/>
      <c r="AH253" s="54">
        <f t="shared" si="6"/>
        <v>0.97560975609756095</v>
      </c>
      <c r="AI253" s="54">
        <f t="shared" si="7"/>
        <v>0.97560975609756095</v>
      </c>
      <c r="AJ253" s="163">
        <v>32974539</v>
      </c>
      <c r="AK253" s="164">
        <v>31703</v>
      </c>
      <c r="AL253" s="165" t="s">
        <v>957</v>
      </c>
      <c r="AM253" s="231">
        <v>25954613</v>
      </c>
      <c r="AN253" s="166"/>
    </row>
    <row r="254" spans="1:40" ht="25.5" x14ac:dyDescent="0.25">
      <c r="A254" s="96">
        <v>4</v>
      </c>
      <c r="B254" s="97" t="s">
        <v>189</v>
      </c>
      <c r="C254" s="96">
        <v>2</v>
      </c>
      <c r="D254" s="96" t="s">
        <v>1222</v>
      </c>
      <c r="E254" s="97" t="s">
        <v>1223</v>
      </c>
      <c r="F254" s="98">
        <v>2</v>
      </c>
      <c r="G254" s="96" t="s">
        <v>1244</v>
      </c>
      <c r="H254" s="97" t="s">
        <v>1245</v>
      </c>
      <c r="I254" s="96">
        <v>8</v>
      </c>
      <c r="J254" s="96">
        <v>1</v>
      </c>
      <c r="K254" s="97" t="s">
        <v>1246</v>
      </c>
      <c r="L254" s="98">
        <v>2020051290037</v>
      </c>
      <c r="M254" s="96">
        <v>1</v>
      </c>
      <c r="N254" s="96">
        <v>4221</v>
      </c>
      <c r="O254" s="97" t="str">
        <f>+VLOOKUP(N254,'[2]Productos PD'!$B$2:$C$349,2,FALSE)</f>
        <v>Personas atendidas en los programas de bienestar laboral.</v>
      </c>
      <c r="P254" s="96" t="s">
        <v>983</v>
      </c>
      <c r="Q254" s="122">
        <v>1</v>
      </c>
      <c r="R254" s="122" t="s">
        <v>1180</v>
      </c>
      <c r="S254" s="122">
        <v>1</v>
      </c>
      <c r="T254" s="97" t="s">
        <v>1227</v>
      </c>
      <c r="U254" s="101" t="s">
        <v>1250</v>
      </c>
      <c r="V254" s="96" t="s">
        <v>952</v>
      </c>
      <c r="W254" s="125">
        <v>15</v>
      </c>
      <c r="X254" s="103" t="s">
        <v>956</v>
      </c>
      <c r="Y254" s="144">
        <v>0.2</v>
      </c>
      <c r="Z254" s="127">
        <v>2</v>
      </c>
      <c r="AA254" s="164">
        <v>2</v>
      </c>
      <c r="AB254" s="130">
        <v>6</v>
      </c>
      <c r="AC254" s="170">
        <v>5</v>
      </c>
      <c r="AD254" s="130">
        <v>3</v>
      </c>
      <c r="AE254" s="132">
        <v>6</v>
      </c>
      <c r="AF254" s="130">
        <v>4</v>
      </c>
      <c r="AG254" s="130"/>
      <c r="AH254" s="54">
        <f t="shared" si="6"/>
        <v>0.8666666666666667</v>
      </c>
      <c r="AI254" s="54">
        <f t="shared" si="7"/>
        <v>0.8666666666666667</v>
      </c>
      <c r="AJ254" s="163">
        <v>3600000</v>
      </c>
      <c r="AK254" s="164">
        <v>31703</v>
      </c>
      <c r="AL254" s="165" t="s">
        <v>957</v>
      </c>
      <c r="AM254" s="231">
        <v>3600000</v>
      </c>
      <c r="AN254" s="166"/>
    </row>
    <row r="255" spans="1:40" ht="25.5" x14ac:dyDescent="0.25">
      <c r="A255" s="96">
        <v>4</v>
      </c>
      <c r="B255" s="97" t="s">
        <v>189</v>
      </c>
      <c r="C255" s="96">
        <v>2</v>
      </c>
      <c r="D255" s="96" t="s">
        <v>1222</v>
      </c>
      <c r="E255" s="97" t="s">
        <v>1223</v>
      </c>
      <c r="F255" s="98">
        <v>2</v>
      </c>
      <c r="G255" s="96" t="s">
        <v>1244</v>
      </c>
      <c r="H255" s="97" t="s">
        <v>1245</v>
      </c>
      <c r="I255" s="96">
        <v>8</v>
      </c>
      <c r="J255" s="96">
        <v>1</v>
      </c>
      <c r="K255" s="97" t="s">
        <v>1246</v>
      </c>
      <c r="L255" s="98">
        <v>2020051290037</v>
      </c>
      <c r="M255" s="96">
        <v>1</v>
      </c>
      <c r="N255" s="96">
        <v>4221</v>
      </c>
      <c r="O255" s="97" t="str">
        <f>+VLOOKUP(N255,'[2]Productos PD'!$B$2:$C$349,2,FALSE)</f>
        <v>Personas atendidas en los programas de bienestar laboral.</v>
      </c>
      <c r="P255" s="96" t="s">
        <v>983</v>
      </c>
      <c r="Q255" s="122">
        <v>1</v>
      </c>
      <c r="R255" s="122" t="s">
        <v>1180</v>
      </c>
      <c r="S255" s="122">
        <v>1</v>
      </c>
      <c r="T255" s="97" t="s">
        <v>1227</v>
      </c>
      <c r="U255" s="101" t="s">
        <v>1250</v>
      </c>
      <c r="V255" s="96" t="s">
        <v>952</v>
      </c>
      <c r="W255" s="125">
        <v>15</v>
      </c>
      <c r="X255" s="103" t="s">
        <v>956</v>
      </c>
      <c r="Y255" s="144">
        <v>0.2</v>
      </c>
      <c r="Z255" s="127">
        <v>2</v>
      </c>
      <c r="AA255" s="164">
        <v>2</v>
      </c>
      <c r="AB255" s="130">
        <v>6</v>
      </c>
      <c r="AC255" s="170">
        <v>5</v>
      </c>
      <c r="AD255" s="130">
        <v>3</v>
      </c>
      <c r="AE255" s="132">
        <v>6</v>
      </c>
      <c r="AF255" s="130">
        <v>4</v>
      </c>
      <c r="AG255" s="130"/>
      <c r="AH255" s="54">
        <f t="shared" si="6"/>
        <v>0.8666666666666667</v>
      </c>
      <c r="AI255" s="54">
        <f t="shared" si="7"/>
        <v>0.8666666666666667</v>
      </c>
      <c r="AJ255" s="163">
        <v>15000000</v>
      </c>
      <c r="AK255" s="164"/>
      <c r="AL255" s="165" t="s">
        <v>965</v>
      </c>
      <c r="AM255" s="231">
        <v>10000000</v>
      </c>
      <c r="AN255" s="166"/>
    </row>
    <row r="256" spans="1:40" ht="25.5" x14ac:dyDescent="0.25">
      <c r="A256" s="96">
        <v>4</v>
      </c>
      <c r="B256" s="97" t="s">
        <v>189</v>
      </c>
      <c r="C256" s="96">
        <v>2</v>
      </c>
      <c r="D256" s="96" t="s">
        <v>1222</v>
      </c>
      <c r="E256" s="97" t="s">
        <v>1223</v>
      </c>
      <c r="F256" s="98">
        <v>2</v>
      </c>
      <c r="G256" s="96" t="s">
        <v>1244</v>
      </c>
      <c r="H256" s="97" t="s">
        <v>1245</v>
      </c>
      <c r="I256" s="96">
        <v>8</v>
      </c>
      <c r="J256" s="96">
        <v>1</v>
      </c>
      <c r="K256" s="97" t="s">
        <v>1246</v>
      </c>
      <c r="L256" s="98">
        <v>2020051290037</v>
      </c>
      <c r="M256" s="96">
        <v>1</v>
      </c>
      <c r="N256" s="96">
        <v>4221</v>
      </c>
      <c r="O256" s="97" t="str">
        <f>+VLOOKUP(N256,'[2]Productos PD'!$B$2:$C$349,2,FALSE)</f>
        <v>Personas atendidas en los programas de bienestar laboral.</v>
      </c>
      <c r="P256" s="96" t="s">
        <v>983</v>
      </c>
      <c r="Q256" s="122">
        <v>1</v>
      </c>
      <c r="R256" s="122" t="s">
        <v>1180</v>
      </c>
      <c r="S256" s="122">
        <v>1</v>
      </c>
      <c r="T256" s="97" t="s">
        <v>1227</v>
      </c>
      <c r="U256" s="101" t="s">
        <v>1251</v>
      </c>
      <c r="V256" s="96" t="s">
        <v>983</v>
      </c>
      <c r="W256" s="54">
        <v>1</v>
      </c>
      <c r="X256" s="103" t="s">
        <v>962</v>
      </c>
      <c r="Y256" s="144">
        <v>0.05</v>
      </c>
      <c r="Z256" s="54">
        <v>1</v>
      </c>
      <c r="AA256" s="173">
        <v>1</v>
      </c>
      <c r="AB256" s="54">
        <v>1</v>
      </c>
      <c r="AC256" s="170">
        <v>100</v>
      </c>
      <c r="AD256" s="54">
        <v>1</v>
      </c>
      <c r="AE256" s="169">
        <v>100</v>
      </c>
      <c r="AF256" s="54">
        <v>1</v>
      </c>
      <c r="AG256" s="130"/>
      <c r="AH256" s="54">
        <f t="shared" si="6"/>
        <v>1</v>
      </c>
      <c r="AI256" s="54">
        <f t="shared" si="7"/>
        <v>1</v>
      </c>
      <c r="AJ256" s="163">
        <v>34015661</v>
      </c>
      <c r="AK256" s="164"/>
      <c r="AL256" s="165" t="s">
        <v>965</v>
      </c>
      <c r="AM256" s="135">
        <v>34015661</v>
      </c>
      <c r="AN256" s="153" t="s">
        <v>1239</v>
      </c>
    </row>
    <row r="257" spans="1:40" ht="25.5" x14ac:dyDescent="0.25">
      <c r="A257" s="96">
        <v>4</v>
      </c>
      <c r="B257" s="97" t="s">
        <v>189</v>
      </c>
      <c r="C257" s="96">
        <v>2</v>
      </c>
      <c r="D257" s="96" t="s">
        <v>1222</v>
      </c>
      <c r="E257" s="97" t="s">
        <v>1223</v>
      </c>
      <c r="F257" s="98">
        <v>2</v>
      </c>
      <c r="G257" s="96" t="s">
        <v>1244</v>
      </c>
      <c r="H257" s="97" t="s">
        <v>1245</v>
      </c>
      <c r="I257" s="96">
        <v>8</v>
      </c>
      <c r="J257" s="96">
        <v>1</v>
      </c>
      <c r="K257" s="97" t="s">
        <v>1246</v>
      </c>
      <c r="L257" s="98">
        <v>2020051290037</v>
      </c>
      <c r="M257" s="96">
        <v>1</v>
      </c>
      <c r="N257" s="96">
        <v>4221</v>
      </c>
      <c r="O257" s="97" t="str">
        <f>+VLOOKUP(N257,'[2]Productos PD'!$B$2:$C$349,2,FALSE)</f>
        <v>Personas atendidas en los programas de bienestar laboral.</v>
      </c>
      <c r="P257" s="96" t="s">
        <v>983</v>
      </c>
      <c r="Q257" s="122">
        <v>1</v>
      </c>
      <c r="R257" s="122" t="s">
        <v>1180</v>
      </c>
      <c r="S257" s="122">
        <v>1</v>
      </c>
      <c r="T257" s="97" t="s">
        <v>1227</v>
      </c>
      <c r="U257" s="101" t="s">
        <v>1251</v>
      </c>
      <c r="V257" s="96" t="s">
        <v>983</v>
      </c>
      <c r="W257" s="54">
        <v>1</v>
      </c>
      <c r="X257" s="103" t="s">
        <v>962</v>
      </c>
      <c r="Y257" s="144">
        <v>0.05</v>
      </c>
      <c r="Z257" s="54">
        <v>1</v>
      </c>
      <c r="AA257" s="173">
        <v>1</v>
      </c>
      <c r="AB257" s="54">
        <v>1</v>
      </c>
      <c r="AC257" s="170">
        <v>100</v>
      </c>
      <c r="AD257" s="54">
        <v>1</v>
      </c>
      <c r="AE257" s="169">
        <v>100</v>
      </c>
      <c r="AF257" s="54">
        <v>1</v>
      </c>
      <c r="AG257" s="130"/>
      <c r="AH257" s="54">
        <f t="shared" si="6"/>
        <v>1</v>
      </c>
      <c r="AI257" s="54">
        <f t="shared" si="7"/>
        <v>1</v>
      </c>
      <c r="AJ257" s="163">
        <v>30000000</v>
      </c>
      <c r="AK257" s="164">
        <v>31703</v>
      </c>
      <c r="AL257" s="165" t="s">
        <v>957</v>
      </c>
      <c r="AM257" s="231">
        <v>0</v>
      </c>
      <c r="AN257" s="166" t="s">
        <v>1240</v>
      </c>
    </row>
    <row r="258" spans="1:40" ht="25.5" x14ac:dyDescent="0.25">
      <c r="A258" s="96">
        <v>4</v>
      </c>
      <c r="B258" s="97" t="s">
        <v>189</v>
      </c>
      <c r="C258" s="96">
        <v>2</v>
      </c>
      <c r="D258" s="96" t="s">
        <v>1222</v>
      </c>
      <c r="E258" s="97" t="s">
        <v>1223</v>
      </c>
      <c r="F258" s="98">
        <v>2</v>
      </c>
      <c r="G258" s="96" t="s">
        <v>1244</v>
      </c>
      <c r="H258" s="97" t="s">
        <v>1245</v>
      </c>
      <c r="I258" s="96">
        <v>8</v>
      </c>
      <c r="J258" s="96">
        <v>1</v>
      </c>
      <c r="K258" s="97" t="s">
        <v>1246</v>
      </c>
      <c r="L258" s="98">
        <v>2020051290037</v>
      </c>
      <c r="M258" s="96">
        <v>1</v>
      </c>
      <c r="N258" s="96">
        <v>4221</v>
      </c>
      <c r="O258" s="97" t="str">
        <f>+VLOOKUP(N258,'[2]Productos PD'!$B$2:$C$349,2,FALSE)</f>
        <v>Personas atendidas en los programas de bienestar laboral.</v>
      </c>
      <c r="P258" s="96" t="s">
        <v>983</v>
      </c>
      <c r="Q258" s="122">
        <v>1</v>
      </c>
      <c r="R258" s="122" t="s">
        <v>1180</v>
      </c>
      <c r="S258" s="122">
        <v>1</v>
      </c>
      <c r="T258" s="97" t="s">
        <v>1227</v>
      </c>
      <c r="U258" s="101" t="s">
        <v>1252</v>
      </c>
      <c r="V258" s="96" t="s">
        <v>952</v>
      </c>
      <c r="W258" s="125">
        <v>1</v>
      </c>
      <c r="X258" s="96" t="s">
        <v>984</v>
      </c>
      <c r="Y258" s="144">
        <v>0.05</v>
      </c>
      <c r="Z258" s="127">
        <v>0.25</v>
      </c>
      <c r="AA258" s="164">
        <v>0</v>
      </c>
      <c r="AB258" s="130">
        <v>0.25</v>
      </c>
      <c r="AC258" s="170">
        <v>0</v>
      </c>
      <c r="AD258" s="130">
        <v>0.25</v>
      </c>
      <c r="AE258" s="132">
        <v>0</v>
      </c>
      <c r="AF258" s="130">
        <v>1</v>
      </c>
      <c r="AG258" s="130"/>
      <c r="AH258" s="54">
        <f t="shared" si="6"/>
        <v>0</v>
      </c>
      <c r="AI258" s="54">
        <f t="shared" si="7"/>
        <v>0</v>
      </c>
      <c r="AJ258" s="163">
        <v>12719364</v>
      </c>
      <c r="AK258" s="164">
        <v>31703</v>
      </c>
      <c r="AL258" s="165" t="s">
        <v>957</v>
      </c>
      <c r="AM258" s="231">
        <v>0</v>
      </c>
      <c r="AN258" s="166"/>
    </row>
    <row r="259" spans="1:40" ht="25.5" x14ac:dyDescent="0.25">
      <c r="A259" s="96">
        <v>4</v>
      </c>
      <c r="B259" s="97" t="s">
        <v>189</v>
      </c>
      <c r="C259" s="96">
        <v>2</v>
      </c>
      <c r="D259" s="96" t="s">
        <v>1222</v>
      </c>
      <c r="E259" s="97" t="s">
        <v>1223</v>
      </c>
      <c r="F259" s="98">
        <v>2</v>
      </c>
      <c r="G259" s="96" t="s">
        <v>1244</v>
      </c>
      <c r="H259" s="97" t="s">
        <v>1245</v>
      </c>
      <c r="I259" s="96">
        <v>8</v>
      </c>
      <c r="J259" s="96">
        <v>1</v>
      </c>
      <c r="K259" s="97" t="s">
        <v>1246</v>
      </c>
      <c r="L259" s="98">
        <v>2020051290037</v>
      </c>
      <c r="M259" s="96">
        <v>1</v>
      </c>
      <c r="N259" s="96">
        <v>4221</v>
      </c>
      <c r="O259" s="97" t="str">
        <f>+VLOOKUP(N259,'[2]Productos PD'!$B$2:$C$349,2,FALSE)</f>
        <v>Personas atendidas en los programas de bienestar laboral.</v>
      </c>
      <c r="P259" s="96" t="s">
        <v>983</v>
      </c>
      <c r="Q259" s="122">
        <v>1</v>
      </c>
      <c r="R259" s="122" t="s">
        <v>1180</v>
      </c>
      <c r="S259" s="122">
        <v>1</v>
      </c>
      <c r="T259" s="97" t="s">
        <v>1227</v>
      </c>
      <c r="U259" s="101" t="s">
        <v>1253</v>
      </c>
      <c r="V259" s="96" t="s">
        <v>952</v>
      </c>
      <c r="W259" s="125">
        <v>109</v>
      </c>
      <c r="X259" s="96" t="s">
        <v>984</v>
      </c>
      <c r="Y259" s="144">
        <v>0.05</v>
      </c>
      <c r="Z259" s="127">
        <v>0</v>
      </c>
      <c r="AA259" s="162">
        <v>0</v>
      </c>
      <c r="AB259" s="130">
        <v>0</v>
      </c>
      <c r="AC259" s="170">
        <v>0</v>
      </c>
      <c r="AD259" s="130">
        <v>0</v>
      </c>
      <c r="AE259" s="132">
        <v>0</v>
      </c>
      <c r="AF259" s="130">
        <v>109</v>
      </c>
      <c r="AG259" s="130"/>
      <c r="AH259" s="54">
        <f t="shared" si="6"/>
        <v>0</v>
      </c>
      <c r="AI259" s="54">
        <f t="shared" si="7"/>
        <v>0</v>
      </c>
      <c r="AJ259" s="163">
        <v>12719364</v>
      </c>
      <c r="AK259" s="164">
        <v>31703</v>
      </c>
      <c r="AL259" s="165" t="s">
        <v>957</v>
      </c>
      <c r="AM259" s="231">
        <v>330200</v>
      </c>
      <c r="AN259" s="166" t="s">
        <v>1254</v>
      </c>
    </row>
    <row r="260" spans="1:40" ht="25.5" x14ac:dyDescent="0.25">
      <c r="A260" s="96">
        <v>4</v>
      </c>
      <c r="B260" s="97" t="s">
        <v>189</v>
      </c>
      <c r="C260" s="96">
        <v>2</v>
      </c>
      <c r="D260" s="96" t="s">
        <v>1222</v>
      </c>
      <c r="E260" s="97" t="s">
        <v>1223</v>
      </c>
      <c r="F260" s="98">
        <v>2</v>
      </c>
      <c r="G260" s="96" t="s">
        <v>1244</v>
      </c>
      <c r="H260" s="97" t="s">
        <v>1245</v>
      </c>
      <c r="I260" s="96">
        <v>8</v>
      </c>
      <c r="J260" s="96">
        <v>1</v>
      </c>
      <c r="K260" s="97" t="s">
        <v>1246</v>
      </c>
      <c r="L260" s="98">
        <v>2020051290037</v>
      </c>
      <c r="M260" s="96">
        <v>1</v>
      </c>
      <c r="N260" s="96">
        <v>4221</v>
      </c>
      <c r="O260" s="97" t="str">
        <f>+VLOOKUP(N260,'[2]Productos PD'!$B$2:$C$349,2,FALSE)</f>
        <v>Personas atendidas en los programas de bienestar laboral.</v>
      </c>
      <c r="P260" s="96" t="s">
        <v>983</v>
      </c>
      <c r="Q260" s="122">
        <v>1</v>
      </c>
      <c r="R260" s="122" t="s">
        <v>1180</v>
      </c>
      <c r="S260" s="122">
        <v>1</v>
      </c>
      <c r="T260" s="97" t="s">
        <v>1227</v>
      </c>
      <c r="U260" s="101" t="s">
        <v>1255</v>
      </c>
      <c r="V260" s="96" t="s">
        <v>952</v>
      </c>
      <c r="W260" s="125">
        <v>50</v>
      </c>
      <c r="X260" s="103" t="s">
        <v>956</v>
      </c>
      <c r="Y260" s="144">
        <v>0.2</v>
      </c>
      <c r="Z260" s="127">
        <v>0</v>
      </c>
      <c r="AA260" s="164">
        <v>0</v>
      </c>
      <c r="AB260" s="130">
        <v>0</v>
      </c>
      <c r="AC260" s="170">
        <v>0</v>
      </c>
      <c r="AD260" s="130">
        <v>50</v>
      </c>
      <c r="AE260" s="132">
        <v>25</v>
      </c>
      <c r="AF260" s="130">
        <v>50</v>
      </c>
      <c r="AG260" s="130"/>
      <c r="AH260" s="54">
        <f t="shared" si="6"/>
        <v>0.25</v>
      </c>
      <c r="AI260" s="54">
        <f t="shared" si="7"/>
        <v>0.25</v>
      </c>
      <c r="AJ260" s="163">
        <v>30000000</v>
      </c>
      <c r="AK260" s="164">
        <v>31703</v>
      </c>
      <c r="AL260" s="165" t="s">
        <v>957</v>
      </c>
      <c r="AM260" s="231">
        <v>0</v>
      </c>
      <c r="AN260" s="166" t="s">
        <v>1236</v>
      </c>
    </row>
    <row r="261" spans="1:40" ht="25.5" x14ac:dyDescent="0.25">
      <c r="A261" s="96">
        <v>4</v>
      </c>
      <c r="B261" s="97" t="s">
        <v>189</v>
      </c>
      <c r="C261" s="96">
        <v>2</v>
      </c>
      <c r="D261" s="96" t="s">
        <v>1222</v>
      </c>
      <c r="E261" s="97" t="s">
        <v>1223</v>
      </c>
      <c r="F261" s="98">
        <v>2</v>
      </c>
      <c r="G261" s="96" t="s">
        <v>1244</v>
      </c>
      <c r="H261" s="97" t="s">
        <v>1245</v>
      </c>
      <c r="I261" s="96">
        <v>8</v>
      </c>
      <c r="J261" s="96">
        <v>3</v>
      </c>
      <c r="K261" s="97" t="s">
        <v>1246</v>
      </c>
      <c r="L261" s="98">
        <v>2020051290037</v>
      </c>
      <c r="M261" s="96">
        <v>2</v>
      </c>
      <c r="N261" s="96">
        <v>4222</v>
      </c>
      <c r="O261" s="97" t="str">
        <f>+VLOOKUP(N261,'[2]Productos PD'!$B$2:$C$349,2,FALSE)</f>
        <v>Implementación del teletrabajo para los servidores públicos.</v>
      </c>
      <c r="P261" s="96" t="s">
        <v>952</v>
      </c>
      <c r="Q261" s="96">
        <v>3</v>
      </c>
      <c r="R261" s="122" t="s">
        <v>953</v>
      </c>
      <c r="S261" s="125">
        <v>1</v>
      </c>
      <c r="T261" s="97" t="s">
        <v>1227</v>
      </c>
      <c r="U261" s="97" t="s">
        <v>1256</v>
      </c>
      <c r="V261" s="96" t="s">
        <v>952</v>
      </c>
      <c r="W261" s="125">
        <v>6</v>
      </c>
      <c r="X261" s="103" t="s">
        <v>956</v>
      </c>
      <c r="Y261" s="144">
        <v>0.2</v>
      </c>
      <c r="Z261" s="127">
        <v>0</v>
      </c>
      <c r="AA261" s="162">
        <v>0</v>
      </c>
      <c r="AB261" s="130">
        <v>1</v>
      </c>
      <c r="AC261" s="174">
        <v>15</v>
      </c>
      <c r="AD261" s="130">
        <v>2</v>
      </c>
      <c r="AE261" s="131">
        <v>2</v>
      </c>
      <c r="AF261" s="130">
        <v>3</v>
      </c>
      <c r="AG261" s="130"/>
      <c r="AH261" s="54">
        <f t="shared" si="6"/>
        <v>2.8333333333333335</v>
      </c>
      <c r="AI261" s="54">
        <f t="shared" si="7"/>
        <v>1</v>
      </c>
      <c r="AJ261" s="163">
        <v>10000000</v>
      </c>
      <c r="AK261" s="164"/>
      <c r="AL261" s="165" t="s">
        <v>965</v>
      </c>
      <c r="AM261" s="231">
        <v>5000000</v>
      </c>
      <c r="AN261" s="166"/>
    </row>
    <row r="262" spans="1:40" ht="25.5" x14ac:dyDescent="0.25">
      <c r="A262" s="96">
        <v>4</v>
      </c>
      <c r="B262" s="97" t="s">
        <v>189</v>
      </c>
      <c r="C262" s="96">
        <v>2</v>
      </c>
      <c r="D262" s="96" t="s">
        <v>1222</v>
      </c>
      <c r="E262" s="97" t="s">
        <v>1223</v>
      </c>
      <c r="F262" s="98">
        <v>2</v>
      </c>
      <c r="G262" s="96" t="s">
        <v>1244</v>
      </c>
      <c r="H262" s="97" t="s">
        <v>1245</v>
      </c>
      <c r="I262" s="96">
        <v>8</v>
      </c>
      <c r="J262" s="96">
        <v>3</v>
      </c>
      <c r="K262" s="97" t="s">
        <v>1246</v>
      </c>
      <c r="L262" s="98">
        <v>2020051290037</v>
      </c>
      <c r="M262" s="96">
        <v>2</v>
      </c>
      <c r="N262" s="96">
        <v>4222</v>
      </c>
      <c r="O262" s="97" t="str">
        <f>+VLOOKUP(N262,'[2]Productos PD'!$B$2:$C$349,2,FALSE)</f>
        <v>Implementación del teletrabajo para los servidores públicos.</v>
      </c>
      <c r="P262" s="96" t="s">
        <v>952</v>
      </c>
      <c r="Q262" s="96">
        <v>3</v>
      </c>
      <c r="R262" s="122" t="s">
        <v>953</v>
      </c>
      <c r="S262" s="125">
        <v>1</v>
      </c>
      <c r="T262" s="97" t="s">
        <v>1227</v>
      </c>
      <c r="U262" s="101" t="s">
        <v>1257</v>
      </c>
      <c r="V262" s="96" t="s">
        <v>952</v>
      </c>
      <c r="W262" s="125">
        <v>1</v>
      </c>
      <c r="X262" s="103" t="s">
        <v>956</v>
      </c>
      <c r="Y262" s="144">
        <v>0.4</v>
      </c>
      <c r="Z262" s="127">
        <v>0</v>
      </c>
      <c r="AA262" s="164">
        <v>0</v>
      </c>
      <c r="AB262" s="130">
        <v>1</v>
      </c>
      <c r="AC262" s="170">
        <v>1</v>
      </c>
      <c r="AD262" s="130">
        <v>0</v>
      </c>
      <c r="AE262" s="132">
        <v>0</v>
      </c>
      <c r="AF262" s="130">
        <v>0</v>
      </c>
      <c r="AG262" s="130"/>
      <c r="AH262" s="54">
        <f t="shared" si="6"/>
        <v>1</v>
      </c>
      <c r="AI262" s="54">
        <f t="shared" si="7"/>
        <v>1</v>
      </c>
      <c r="AJ262" s="163">
        <v>12000000</v>
      </c>
      <c r="AK262" s="164"/>
      <c r="AL262" s="165" t="s">
        <v>965</v>
      </c>
      <c r="AM262" s="231">
        <v>5000000</v>
      </c>
      <c r="AN262" s="166"/>
    </row>
    <row r="263" spans="1:40" ht="25.5" x14ac:dyDescent="0.25">
      <c r="A263" s="96">
        <v>4</v>
      </c>
      <c r="B263" s="97" t="s">
        <v>189</v>
      </c>
      <c r="C263" s="96">
        <v>2</v>
      </c>
      <c r="D263" s="96" t="s">
        <v>1222</v>
      </c>
      <c r="E263" s="97" t="s">
        <v>1223</v>
      </c>
      <c r="F263" s="98">
        <v>2</v>
      </c>
      <c r="G263" s="96" t="s">
        <v>1244</v>
      </c>
      <c r="H263" s="97" t="s">
        <v>1245</v>
      </c>
      <c r="I263" s="96">
        <v>8</v>
      </c>
      <c r="J263" s="96">
        <v>3</v>
      </c>
      <c r="K263" s="97" t="s">
        <v>1246</v>
      </c>
      <c r="L263" s="98">
        <v>2020051290037</v>
      </c>
      <c r="M263" s="96">
        <v>2</v>
      </c>
      <c r="N263" s="96">
        <v>4222</v>
      </c>
      <c r="O263" s="97" t="str">
        <f>+VLOOKUP(N263,'[2]Productos PD'!$B$2:$C$349,2,FALSE)</f>
        <v>Implementación del teletrabajo para los servidores públicos.</v>
      </c>
      <c r="P263" s="96" t="s">
        <v>952</v>
      </c>
      <c r="Q263" s="96">
        <v>3</v>
      </c>
      <c r="R263" s="122" t="s">
        <v>953</v>
      </c>
      <c r="S263" s="125">
        <v>1</v>
      </c>
      <c r="T263" s="97" t="s">
        <v>1227</v>
      </c>
      <c r="U263" s="101" t="s">
        <v>1258</v>
      </c>
      <c r="V263" s="96" t="s">
        <v>952</v>
      </c>
      <c r="W263" s="125">
        <v>107</v>
      </c>
      <c r="X263" s="103" t="s">
        <v>956</v>
      </c>
      <c r="Y263" s="144">
        <v>0.4</v>
      </c>
      <c r="Z263" s="127">
        <v>0</v>
      </c>
      <c r="AA263" s="164">
        <v>0</v>
      </c>
      <c r="AB263" s="130">
        <v>0.2</v>
      </c>
      <c r="AC263" s="170">
        <v>0</v>
      </c>
      <c r="AD263" s="130">
        <v>0.4</v>
      </c>
      <c r="AE263" s="132">
        <v>0</v>
      </c>
      <c r="AF263" s="130">
        <v>107</v>
      </c>
      <c r="AG263" s="130"/>
      <c r="AH263" s="54">
        <f t="shared" si="6"/>
        <v>0</v>
      </c>
      <c r="AI263" s="54">
        <f t="shared" si="7"/>
        <v>0</v>
      </c>
      <c r="AJ263" s="163">
        <v>10000000</v>
      </c>
      <c r="AK263" s="164"/>
      <c r="AL263" s="165" t="s">
        <v>965</v>
      </c>
      <c r="AM263" s="231">
        <v>0</v>
      </c>
      <c r="AN263" s="166"/>
    </row>
    <row r="264" spans="1:40" ht="25.5" x14ac:dyDescent="0.25">
      <c r="A264" s="96">
        <v>4</v>
      </c>
      <c r="B264" s="97" t="s">
        <v>189</v>
      </c>
      <c r="C264" s="96">
        <v>2</v>
      </c>
      <c r="D264" s="96" t="s">
        <v>1222</v>
      </c>
      <c r="E264" s="97" t="s">
        <v>1223</v>
      </c>
      <c r="F264" s="98">
        <v>3</v>
      </c>
      <c r="G264" s="96" t="s">
        <v>1259</v>
      </c>
      <c r="H264" s="97" t="s">
        <v>1260</v>
      </c>
      <c r="I264" s="96">
        <v>8</v>
      </c>
      <c r="J264" s="96">
        <v>17</v>
      </c>
      <c r="K264" s="97" t="s">
        <v>1261</v>
      </c>
      <c r="L264" s="98">
        <v>2020051290024</v>
      </c>
      <c r="M264" s="96">
        <v>1</v>
      </c>
      <c r="N264" s="96">
        <v>4231</v>
      </c>
      <c r="O264" s="97" t="str">
        <f>+VLOOKUP(N264,'[2]Productos PD'!$B$2:$C$349,2,FALSE)</f>
        <v>Acciones de Modernización física y tecnológica del archivo municipal.</v>
      </c>
      <c r="P264" s="96" t="s">
        <v>952</v>
      </c>
      <c r="Q264" s="96">
        <v>4</v>
      </c>
      <c r="R264" s="122" t="s">
        <v>953</v>
      </c>
      <c r="S264" s="125">
        <v>1</v>
      </c>
      <c r="T264" s="97" t="s">
        <v>1227</v>
      </c>
      <c r="U264" s="101" t="s">
        <v>1262</v>
      </c>
      <c r="V264" s="96" t="s">
        <v>1263</v>
      </c>
      <c r="W264" s="175" t="s">
        <v>1308</v>
      </c>
      <c r="X264" s="103" t="s">
        <v>956</v>
      </c>
      <c r="Y264" s="144">
        <v>0.5</v>
      </c>
      <c r="Z264" s="127">
        <v>0</v>
      </c>
      <c r="AA264" s="162">
        <v>0</v>
      </c>
      <c r="AB264" s="130">
        <v>0.25</v>
      </c>
      <c r="AC264" s="170">
        <v>0</v>
      </c>
      <c r="AD264" s="176">
        <v>48.99</v>
      </c>
      <c r="AE264" s="132">
        <v>49</v>
      </c>
      <c r="AF264" s="130">
        <v>0</v>
      </c>
      <c r="AG264" s="130"/>
      <c r="AH264" s="54">
        <f t="shared" si="6"/>
        <v>0.99512591389114535</v>
      </c>
      <c r="AI264" s="54">
        <f t="shared" si="7"/>
        <v>0.99512591389114535</v>
      </c>
      <c r="AJ264" s="163">
        <v>17000000</v>
      </c>
      <c r="AK264" s="164">
        <v>31716</v>
      </c>
      <c r="AL264" s="165" t="s">
        <v>957</v>
      </c>
      <c r="AM264" s="231">
        <v>0</v>
      </c>
      <c r="AN264" s="166" t="s">
        <v>1229</v>
      </c>
    </row>
    <row r="265" spans="1:40" ht="25.5" x14ac:dyDescent="0.25">
      <c r="A265" s="96">
        <v>4</v>
      </c>
      <c r="B265" s="97" t="s">
        <v>189</v>
      </c>
      <c r="C265" s="96">
        <v>2</v>
      </c>
      <c r="D265" s="96" t="s">
        <v>1222</v>
      </c>
      <c r="E265" s="97" t="s">
        <v>1223</v>
      </c>
      <c r="F265" s="98">
        <v>3</v>
      </c>
      <c r="G265" s="96" t="s">
        <v>1259</v>
      </c>
      <c r="H265" s="97" t="s">
        <v>1260</v>
      </c>
      <c r="I265" s="96">
        <v>8</v>
      </c>
      <c r="J265" s="96">
        <v>17</v>
      </c>
      <c r="K265" s="97" t="s">
        <v>1261</v>
      </c>
      <c r="L265" s="98">
        <v>2020051290024</v>
      </c>
      <c r="M265" s="96">
        <v>1</v>
      </c>
      <c r="N265" s="96">
        <v>4231</v>
      </c>
      <c r="O265" s="97" t="str">
        <f>+VLOOKUP(N265,'[2]Productos PD'!$B$2:$C$349,2,FALSE)</f>
        <v>Acciones de Modernización física y tecnológica del archivo municipal.</v>
      </c>
      <c r="P265" s="96" t="s">
        <v>952</v>
      </c>
      <c r="Q265" s="96">
        <v>4</v>
      </c>
      <c r="R265" s="122" t="s">
        <v>953</v>
      </c>
      <c r="S265" s="125">
        <v>1</v>
      </c>
      <c r="T265" s="97" t="s">
        <v>1227</v>
      </c>
      <c r="U265" s="101" t="s">
        <v>1264</v>
      </c>
      <c r="V265" s="96" t="s">
        <v>1263</v>
      </c>
      <c r="W265" s="175" t="s">
        <v>1308</v>
      </c>
      <c r="X265" s="103" t="s">
        <v>956</v>
      </c>
      <c r="Y265" s="144">
        <v>0.5</v>
      </c>
      <c r="Z265" s="127">
        <v>0</v>
      </c>
      <c r="AA265" s="162">
        <v>0</v>
      </c>
      <c r="AB265" s="130">
        <v>0.25</v>
      </c>
      <c r="AC265" s="170">
        <v>0</v>
      </c>
      <c r="AD265" s="176">
        <v>48.99</v>
      </c>
      <c r="AE265" s="132">
        <v>49</v>
      </c>
      <c r="AF265" s="130">
        <v>0</v>
      </c>
      <c r="AG265" s="130"/>
      <c r="AH265" s="54">
        <f t="shared" ref="AH265:AH328" si="8">+IF(X265="Acumulado",(AA265+AC265+AE265+AG265)/(Z265+AB265+AD265+AF265),
IF(X265="No acumulado",IF(AG265&lt;&gt;"",(AG265/IF(AF265=0,1,AF265)),IF(AE265&lt;&gt;"",(AE265/IF(AD265=0,1,AD265)),IF(AC265&lt;&gt;"",(AC265/IF(AB265=0,1,AB265)),IF(AA265&lt;&gt;"",(AA265/IF(Z265=0,1,Z265)))))), IF(X265="Mantenimiento",IF(AG265&lt;&gt;"",(AG265/IF(AG265=0,1,AG265)),IF(AE265&lt;&gt;"",(AE265/IF(AE265=0,1,AE265)),IF(AC265&lt;&gt;"",(AC265/IF(AC265=0,1,AC265)),IF(AA265&lt;&gt;"",(AA265/IF(AA265=0,1,AA265)))))))))</f>
        <v>0.99512591389114535</v>
      </c>
      <c r="AI265" s="54">
        <f t="shared" ref="AI265:AI328" si="9">+IF(AH265&gt;1,1,AH265)</f>
        <v>0.99512591389114535</v>
      </c>
      <c r="AJ265" s="163">
        <v>40000000</v>
      </c>
      <c r="AK265" s="164">
        <v>31716</v>
      </c>
      <c r="AL265" s="165" t="s">
        <v>957</v>
      </c>
      <c r="AM265" s="231">
        <v>0</v>
      </c>
      <c r="AN265" s="166" t="s">
        <v>1229</v>
      </c>
    </row>
    <row r="266" spans="1:40" ht="38.25" x14ac:dyDescent="0.25">
      <c r="A266" s="96">
        <v>4</v>
      </c>
      <c r="B266" s="97" t="s">
        <v>189</v>
      </c>
      <c r="C266" s="96">
        <v>2</v>
      </c>
      <c r="D266" s="96" t="s">
        <v>1222</v>
      </c>
      <c r="E266" s="97" t="s">
        <v>1223</v>
      </c>
      <c r="F266" s="98">
        <v>3</v>
      </c>
      <c r="G266" s="96" t="s">
        <v>1259</v>
      </c>
      <c r="H266" s="97" t="s">
        <v>1260</v>
      </c>
      <c r="I266" s="96">
        <v>8</v>
      </c>
      <c r="J266" s="96">
        <v>17</v>
      </c>
      <c r="K266" s="97" t="s">
        <v>1261</v>
      </c>
      <c r="L266" s="98">
        <v>2020051290024</v>
      </c>
      <c r="M266" s="96">
        <v>2</v>
      </c>
      <c r="N266" s="96">
        <v>4232</v>
      </c>
      <c r="O266" s="97" t="str">
        <f>+VLOOKUP(N266,'[2]Productos PD'!$B$2:$C$349,2,FALSE)</f>
        <v>Acciones de mejoramiento al proceso de gestión documental, estableciendo criterios de permanencia y disposición final conforme a la normativa archivística vigente.</v>
      </c>
      <c r="P266" s="96" t="s">
        <v>952</v>
      </c>
      <c r="Q266" s="96">
        <v>4</v>
      </c>
      <c r="R266" s="122" t="s">
        <v>953</v>
      </c>
      <c r="S266" s="125">
        <v>1</v>
      </c>
      <c r="T266" s="97" t="s">
        <v>1227</v>
      </c>
      <c r="U266" s="101" t="s">
        <v>1265</v>
      </c>
      <c r="V266" s="96" t="s">
        <v>983</v>
      </c>
      <c r="W266" s="54">
        <v>1</v>
      </c>
      <c r="X266" s="103" t="s">
        <v>962</v>
      </c>
      <c r="Y266" s="144">
        <v>0.5</v>
      </c>
      <c r="Z266" s="54">
        <v>1</v>
      </c>
      <c r="AA266" s="173">
        <v>1</v>
      </c>
      <c r="AB266" s="54">
        <v>1</v>
      </c>
      <c r="AC266" s="170">
        <v>100</v>
      </c>
      <c r="AD266" s="54">
        <v>1</v>
      </c>
      <c r="AE266" s="169">
        <v>100</v>
      </c>
      <c r="AF266" s="54">
        <v>1</v>
      </c>
      <c r="AG266" s="130"/>
      <c r="AH266" s="54">
        <f t="shared" si="8"/>
        <v>1</v>
      </c>
      <c r="AI266" s="54">
        <f t="shared" si="9"/>
        <v>1</v>
      </c>
      <c r="AJ266" s="163">
        <v>18445116</v>
      </c>
      <c r="AK266" s="164">
        <v>31703</v>
      </c>
      <c r="AL266" s="165" t="s">
        <v>957</v>
      </c>
      <c r="AM266" s="231">
        <v>13504455</v>
      </c>
      <c r="AN266" s="166"/>
    </row>
    <row r="267" spans="1:40" ht="38.25" x14ac:dyDescent="0.25">
      <c r="A267" s="96">
        <v>4</v>
      </c>
      <c r="B267" s="97" t="s">
        <v>189</v>
      </c>
      <c r="C267" s="96">
        <v>2</v>
      </c>
      <c r="D267" s="96" t="s">
        <v>1222</v>
      </c>
      <c r="E267" s="97" t="s">
        <v>1223</v>
      </c>
      <c r="F267" s="98">
        <v>3</v>
      </c>
      <c r="G267" s="96" t="s">
        <v>1259</v>
      </c>
      <c r="H267" s="97" t="s">
        <v>1260</v>
      </c>
      <c r="I267" s="96">
        <v>8</v>
      </c>
      <c r="J267" s="96">
        <v>17</v>
      </c>
      <c r="K267" s="97" t="s">
        <v>1261</v>
      </c>
      <c r="L267" s="98">
        <v>2020051290024</v>
      </c>
      <c r="M267" s="96">
        <v>2</v>
      </c>
      <c r="N267" s="96">
        <v>4232</v>
      </c>
      <c r="O267" s="97" t="str">
        <f>+VLOOKUP(N267,'[2]Productos PD'!$B$2:$C$349,2,FALSE)</f>
        <v>Acciones de mejoramiento al proceso de gestión documental, estableciendo criterios de permanencia y disposición final conforme a la normativa archivística vigente.</v>
      </c>
      <c r="P267" s="96" t="s">
        <v>952</v>
      </c>
      <c r="Q267" s="96">
        <v>4</v>
      </c>
      <c r="R267" s="122" t="s">
        <v>953</v>
      </c>
      <c r="S267" s="125">
        <v>1</v>
      </c>
      <c r="T267" s="97" t="s">
        <v>1227</v>
      </c>
      <c r="U267" s="101" t="s">
        <v>1266</v>
      </c>
      <c r="V267" s="96" t="s">
        <v>952</v>
      </c>
      <c r="W267" s="125">
        <v>12</v>
      </c>
      <c r="X267" s="103" t="s">
        <v>956</v>
      </c>
      <c r="Y267" s="144">
        <v>0.5</v>
      </c>
      <c r="Z267" s="127">
        <v>0.25</v>
      </c>
      <c r="AA267" s="164">
        <v>0</v>
      </c>
      <c r="AB267" s="130">
        <v>4</v>
      </c>
      <c r="AC267" s="170">
        <v>4</v>
      </c>
      <c r="AD267" s="130">
        <v>4</v>
      </c>
      <c r="AE267" s="132">
        <v>3</v>
      </c>
      <c r="AF267" s="130">
        <v>4</v>
      </c>
      <c r="AG267" s="130"/>
      <c r="AH267" s="54">
        <f t="shared" si="8"/>
        <v>0.5714285714285714</v>
      </c>
      <c r="AI267" s="54">
        <f t="shared" si="9"/>
        <v>0.5714285714285714</v>
      </c>
      <c r="AJ267" s="163">
        <v>4313073</v>
      </c>
      <c r="AK267" s="164"/>
      <c r="AL267" s="165" t="s">
        <v>965</v>
      </c>
      <c r="AM267" s="231">
        <v>2875382</v>
      </c>
      <c r="AN267" s="166" t="s">
        <v>1242</v>
      </c>
    </row>
    <row r="268" spans="1:40" ht="51" x14ac:dyDescent="0.25">
      <c r="A268" s="96">
        <v>4</v>
      </c>
      <c r="B268" s="97" t="s">
        <v>189</v>
      </c>
      <c r="C268" s="96">
        <v>2</v>
      </c>
      <c r="D268" s="96" t="s">
        <v>1222</v>
      </c>
      <c r="E268" s="97" t="s">
        <v>1223</v>
      </c>
      <c r="F268" s="98">
        <v>3</v>
      </c>
      <c r="G268" s="96" t="s">
        <v>1259</v>
      </c>
      <c r="H268" s="97" t="s">
        <v>1260</v>
      </c>
      <c r="I268" s="96">
        <v>8</v>
      </c>
      <c r="J268" s="96"/>
      <c r="K268" s="97" t="s">
        <v>1261</v>
      </c>
      <c r="L268" s="98">
        <v>2020051290024</v>
      </c>
      <c r="M268" s="96">
        <v>3</v>
      </c>
      <c r="N268" s="96">
        <v>4233</v>
      </c>
      <c r="O268" s="97" t="str">
        <f>+VLOOKUP(N268,'[2]Productos PD'!$B$2:$C$349,2,FALSE)</f>
        <v>Acciones de formulación y documentación a los procesos archivísticos encaminados a la planificación, procesamiento, manejo y organización de la documentación producida y recibida por la entidad dese su origen hasta su destino final.</v>
      </c>
      <c r="P268" s="96" t="s">
        <v>952</v>
      </c>
      <c r="Q268" s="96">
        <v>3</v>
      </c>
      <c r="R268" s="122" t="s">
        <v>953</v>
      </c>
      <c r="S268" s="125">
        <v>1</v>
      </c>
      <c r="T268" s="97" t="s">
        <v>1227</v>
      </c>
      <c r="U268" s="97" t="s">
        <v>1267</v>
      </c>
      <c r="V268" s="96" t="s">
        <v>952</v>
      </c>
      <c r="W268" s="125">
        <v>438</v>
      </c>
      <c r="X268" s="103" t="s">
        <v>956</v>
      </c>
      <c r="Y268" s="144">
        <v>0.5</v>
      </c>
      <c r="Z268" s="126">
        <v>0</v>
      </c>
      <c r="AA268" s="164">
        <v>0</v>
      </c>
      <c r="AB268" s="113">
        <v>0</v>
      </c>
      <c r="AC268" s="170">
        <v>0</v>
      </c>
      <c r="AD268" s="113">
        <v>0</v>
      </c>
      <c r="AE268" s="132">
        <v>50</v>
      </c>
      <c r="AF268" s="113">
        <v>438</v>
      </c>
      <c r="AG268" s="130"/>
      <c r="AH268" s="54">
        <f t="shared" si="8"/>
        <v>0.11415525114155251</v>
      </c>
      <c r="AI268" s="54">
        <f t="shared" si="9"/>
        <v>0.11415525114155251</v>
      </c>
      <c r="AJ268" s="163">
        <v>176400000</v>
      </c>
      <c r="AK268" s="164">
        <v>31716</v>
      </c>
      <c r="AL268" s="165" t="s">
        <v>957</v>
      </c>
      <c r="AM268" s="231">
        <v>0</v>
      </c>
      <c r="AN268" s="166" t="s">
        <v>1229</v>
      </c>
    </row>
    <row r="269" spans="1:40" ht="51" x14ac:dyDescent="0.25">
      <c r="A269" s="96">
        <v>4</v>
      </c>
      <c r="B269" s="97" t="s">
        <v>189</v>
      </c>
      <c r="C269" s="96">
        <v>2</v>
      </c>
      <c r="D269" s="96" t="s">
        <v>1222</v>
      </c>
      <c r="E269" s="97" t="s">
        <v>1223</v>
      </c>
      <c r="F269" s="98">
        <v>3</v>
      </c>
      <c r="G269" s="96" t="s">
        <v>1259</v>
      </c>
      <c r="H269" s="97" t="s">
        <v>1260</v>
      </c>
      <c r="I269" s="96">
        <v>8</v>
      </c>
      <c r="J269" s="96"/>
      <c r="K269" s="97" t="s">
        <v>1261</v>
      </c>
      <c r="L269" s="98">
        <v>2020051290024</v>
      </c>
      <c r="M269" s="96">
        <v>3</v>
      </c>
      <c r="N269" s="96">
        <v>4233</v>
      </c>
      <c r="O269" s="97" t="str">
        <f>+VLOOKUP(N269,'[2]Productos PD'!$B$2:$C$349,2,FALSE)</f>
        <v>Acciones de formulación y documentación a los procesos archivísticos encaminados a la planificación, procesamiento, manejo y organización de la documentación producida y recibida por la entidad dese su origen hasta su destino final.</v>
      </c>
      <c r="P269" s="96" t="s">
        <v>952</v>
      </c>
      <c r="Q269" s="96">
        <v>3</v>
      </c>
      <c r="R269" s="122" t="s">
        <v>953</v>
      </c>
      <c r="S269" s="125">
        <v>1</v>
      </c>
      <c r="T269" s="97" t="s">
        <v>1227</v>
      </c>
      <c r="U269" s="97" t="s">
        <v>1268</v>
      </c>
      <c r="V269" s="96" t="s">
        <v>983</v>
      </c>
      <c r="W269" s="54">
        <v>1</v>
      </c>
      <c r="X269" s="103" t="s">
        <v>956</v>
      </c>
      <c r="Y269" s="144">
        <v>0.5</v>
      </c>
      <c r="Z269" s="54">
        <v>0</v>
      </c>
      <c r="AA269" s="54">
        <v>0</v>
      </c>
      <c r="AB269" s="54">
        <v>0</v>
      </c>
      <c r="AC269" s="170">
        <v>0</v>
      </c>
      <c r="AD269" s="54">
        <v>0</v>
      </c>
      <c r="AE269" s="169">
        <v>0</v>
      </c>
      <c r="AF269" s="54">
        <v>1</v>
      </c>
      <c r="AG269" s="130"/>
      <c r="AH269" s="54">
        <f t="shared" si="8"/>
        <v>0</v>
      </c>
      <c r="AI269" s="54">
        <f t="shared" si="9"/>
        <v>0</v>
      </c>
      <c r="AJ269" s="163">
        <v>176400000</v>
      </c>
      <c r="AK269" s="164">
        <v>31716</v>
      </c>
      <c r="AL269" s="165" t="s">
        <v>957</v>
      </c>
      <c r="AM269" s="231">
        <v>0</v>
      </c>
      <c r="AN269" s="166" t="s">
        <v>1229</v>
      </c>
    </row>
    <row r="270" spans="1:40" ht="25.5" x14ac:dyDescent="0.25">
      <c r="A270" s="96">
        <v>4</v>
      </c>
      <c r="B270" s="97" t="s">
        <v>189</v>
      </c>
      <c r="C270" s="96">
        <v>3</v>
      </c>
      <c r="D270" s="96" t="s">
        <v>1269</v>
      </c>
      <c r="E270" s="97" t="s">
        <v>1270</v>
      </c>
      <c r="F270" s="98">
        <v>2</v>
      </c>
      <c r="G270" s="96" t="s">
        <v>1271</v>
      </c>
      <c r="H270" s="97" t="s">
        <v>1272</v>
      </c>
      <c r="I270" s="96">
        <v>17</v>
      </c>
      <c r="J270" s="96"/>
      <c r="K270" s="97" t="s">
        <v>1273</v>
      </c>
      <c r="L270" s="98">
        <v>2020051290057</v>
      </c>
      <c r="M270" s="96">
        <v>4</v>
      </c>
      <c r="N270" s="96">
        <v>4324</v>
      </c>
      <c r="O270" s="97" t="str">
        <f>+VLOOKUP(N270,'[2]Productos PD'!$B$2:$C$349,2,FALSE)</f>
        <v>Acciones para la Actualización del inventario Municipal.</v>
      </c>
      <c r="P270" s="96" t="s">
        <v>952</v>
      </c>
      <c r="Q270" s="96">
        <v>4</v>
      </c>
      <c r="R270" s="122" t="s">
        <v>953</v>
      </c>
      <c r="S270" s="125">
        <v>1</v>
      </c>
      <c r="T270" s="97" t="s">
        <v>1227</v>
      </c>
      <c r="U270" s="101" t="s">
        <v>1274</v>
      </c>
      <c r="V270" s="96" t="s">
        <v>983</v>
      </c>
      <c r="W270" s="54">
        <v>0.6</v>
      </c>
      <c r="X270" s="103" t="s">
        <v>956</v>
      </c>
      <c r="Y270" s="144">
        <v>0.4</v>
      </c>
      <c r="Z270" s="54">
        <v>0</v>
      </c>
      <c r="AA270" s="54">
        <v>0</v>
      </c>
      <c r="AB270" s="54">
        <v>0.15</v>
      </c>
      <c r="AC270" s="170">
        <v>10</v>
      </c>
      <c r="AD270" s="54">
        <v>0.25</v>
      </c>
      <c r="AE270" s="169">
        <v>32</v>
      </c>
      <c r="AF270" s="54">
        <v>0.2</v>
      </c>
      <c r="AG270" s="113"/>
      <c r="AH270" s="54">
        <f t="shared" si="8"/>
        <v>69.999999999999986</v>
      </c>
      <c r="AI270" s="54">
        <f t="shared" si="9"/>
        <v>1</v>
      </c>
      <c r="AJ270" s="163">
        <v>16293191</v>
      </c>
      <c r="AK270" s="164">
        <v>31703</v>
      </c>
      <c r="AL270" s="165" t="s">
        <v>957</v>
      </c>
      <c r="AM270" s="231">
        <v>12528906</v>
      </c>
      <c r="AN270" s="166"/>
    </row>
    <row r="271" spans="1:40" ht="25.5" x14ac:dyDescent="0.25">
      <c r="A271" s="96">
        <v>4</v>
      </c>
      <c r="B271" s="97" t="s">
        <v>189</v>
      </c>
      <c r="C271" s="96">
        <v>3</v>
      </c>
      <c r="D271" s="96" t="s">
        <v>1269</v>
      </c>
      <c r="E271" s="97" t="s">
        <v>1270</v>
      </c>
      <c r="F271" s="98">
        <v>2</v>
      </c>
      <c r="G271" s="96" t="s">
        <v>1271</v>
      </c>
      <c r="H271" s="97" t="s">
        <v>1272</v>
      </c>
      <c r="I271" s="96">
        <v>17</v>
      </c>
      <c r="J271" s="96"/>
      <c r="K271" s="97" t="s">
        <v>1273</v>
      </c>
      <c r="L271" s="98">
        <v>2020051290057</v>
      </c>
      <c r="M271" s="96">
        <v>4</v>
      </c>
      <c r="N271" s="96">
        <v>4324</v>
      </c>
      <c r="O271" s="97" t="str">
        <f>+VLOOKUP(N271,'[2]Productos PD'!$B$2:$C$349,2,FALSE)</f>
        <v>Acciones para la Actualización del inventario Municipal.</v>
      </c>
      <c r="P271" s="96" t="s">
        <v>952</v>
      </c>
      <c r="Q271" s="96">
        <v>4</v>
      </c>
      <c r="R271" s="122" t="s">
        <v>953</v>
      </c>
      <c r="S271" s="125">
        <v>1</v>
      </c>
      <c r="T271" s="97" t="s">
        <v>1227</v>
      </c>
      <c r="U271" s="101" t="s">
        <v>1275</v>
      </c>
      <c r="V271" s="96" t="s">
        <v>952</v>
      </c>
      <c r="W271" s="125">
        <v>216</v>
      </c>
      <c r="X271" s="103" t="s">
        <v>956</v>
      </c>
      <c r="Y271" s="144">
        <v>0.4</v>
      </c>
      <c r="Z271" s="127">
        <v>0</v>
      </c>
      <c r="AA271" s="164">
        <v>0</v>
      </c>
      <c r="AB271" s="130">
        <v>50</v>
      </c>
      <c r="AC271" s="170">
        <v>59</v>
      </c>
      <c r="AD271" s="130">
        <v>83</v>
      </c>
      <c r="AE271" s="132">
        <v>61</v>
      </c>
      <c r="AF271" s="130">
        <v>83</v>
      </c>
      <c r="AG271" s="113"/>
      <c r="AH271" s="54">
        <f t="shared" si="8"/>
        <v>0.55555555555555558</v>
      </c>
      <c r="AI271" s="54">
        <f t="shared" si="9"/>
        <v>0.55555555555555558</v>
      </c>
      <c r="AJ271" s="163">
        <v>16293191</v>
      </c>
      <c r="AK271" s="164">
        <v>31703</v>
      </c>
      <c r="AL271" s="165" t="s">
        <v>957</v>
      </c>
      <c r="AM271" s="231">
        <v>12528906</v>
      </c>
      <c r="AN271" s="166"/>
    </row>
    <row r="272" spans="1:40" ht="25.5" x14ac:dyDescent="0.25">
      <c r="A272" s="96">
        <v>4</v>
      </c>
      <c r="B272" s="97" t="s">
        <v>189</v>
      </c>
      <c r="C272" s="96">
        <v>3</v>
      </c>
      <c r="D272" s="96" t="s">
        <v>1269</v>
      </c>
      <c r="E272" s="97" t="s">
        <v>1270</v>
      </c>
      <c r="F272" s="98">
        <v>2</v>
      </c>
      <c r="G272" s="96" t="s">
        <v>1271</v>
      </c>
      <c r="H272" s="97" t="s">
        <v>1272</v>
      </c>
      <c r="I272" s="96">
        <v>17</v>
      </c>
      <c r="J272" s="96"/>
      <c r="K272" s="97" t="s">
        <v>1273</v>
      </c>
      <c r="L272" s="98">
        <v>2020051290057</v>
      </c>
      <c r="M272" s="96">
        <v>4</v>
      </c>
      <c r="N272" s="96">
        <v>4324</v>
      </c>
      <c r="O272" s="97" t="str">
        <f>+VLOOKUP(N272,'[2]Productos PD'!$B$2:$C$349,2,FALSE)</f>
        <v>Acciones para la Actualización del inventario Municipal.</v>
      </c>
      <c r="P272" s="96" t="s">
        <v>952</v>
      </c>
      <c r="Q272" s="96">
        <v>4</v>
      </c>
      <c r="R272" s="122" t="s">
        <v>953</v>
      </c>
      <c r="S272" s="125">
        <v>1</v>
      </c>
      <c r="T272" s="97" t="s">
        <v>1227</v>
      </c>
      <c r="U272" s="101" t="s">
        <v>1276</v>
      </c>
      <c r="V272" s="96" t="s">
        <v>983</v>
      </c>
      <c r="W272" s="54">
        <v>1</v>
      </c>
      <c r="X272" s="103" t="s">
        <v>962</v>
      </c>
      <c r="Y272" s="144">
        <v>0.2</v>
      </c>
      <c r="Z272" s="54">
        <v>1</v>
      </c>
      <c r="AA272" s="173">
        <v>1</v>
      </c>
      <c r="AB272" s="54">
        <v>1</v>
      </c>
      <c r="AC272" s="170">
        <v>100</v>
      </c>
      <c r="AD272" s="54">
        <v>1</v>
      </c>
      <c r="AE272" s="169">
        <v>100</v>
      </c>
      <c r="AF272" s="54">
        <v>1</v>
      </c>
      <c r="AG272" s="113"/>
      <c r="AH272" s="54">
        <f t="shared" si="8"/>
        <v>1</v>
      </c>
      <c r="AI272" s="54">
        <f t="shared" si="9"/>
        <v>1</v>
      </c>
      <c r="AJ272" s="163">
        <v>16293191</v>
      </c>
      <c r="AK272" s="164">
        <v>31703</v>
      </c>
      <c r="AL272" s="165" t="s">
        <v>957</v>
      </c>
      <c r="AM272" s="231">
        <v>16706208</v>
      </c>
      <c r="AN272" s="166"/>
    </row>
    <row r="273" spans="1:40" ht="25.5" x14ac:dyDescent="0.25">
      <c r="A273" s="96">
        <v>4</v>
      </c>
      <c r="B273" s="97" t="s">
        <v>189</v>
      </c>
      <c r="C273" s="96">
        <v>3</v>
      </c>
      <c r="D273" s="96" t="s">
        <v>1269</v>
      </c>
      <c r="E273" s="97" t="s">
        <v>1270</v>
      </c>
      <c r="F273" s="98">
        <v>3</v>
      </c>
      <c r="G273" s="96" t="s">
        <v>1277</v>
      </c>
      <c r="H273" s="97" t="s">
        <v>1278</v>
      </c>
      <c r="I273" s="96">
        <v>17</v>
      </c>
      <c r="J273" s="96"/>
      <c r="K273" s="97" t="s">
        <v>1279</v>
      </c>
      <c r="L273" s="98">
        <v>2020051290058</v>
      </c>
      <c r="M273" s="96">
        <v>2</v>
      </c>
      <c r="N273" s="96">
        <v>4332</v>
      </c>
      <c r="O273" s="97" t="str">
        <f>+VLOOKUP(N273,'[2]Productos PD'!$B$2:$C$349,2,FALSE)</f>
        <v>Acciones para mejorar el porcentaje de efectividad en la atención de las PQRSD como parte del sistema integrado de gestión.</v>
      </c>
      <c r="P273" s="96" t="s">
        <v>952</v>
      </c>
      <c r="Q273" s="96">
        <v>4</v>
      </c>
      <c r="R273" s="122" t="s">
        <v>953</v>
      </c>
      <c r="S273" s="125">
        <v>1</v>
      </c>
      <c r="T273" s="97" t="s">
        <v>1227</v>
      </c>
      <c r="U273" s="101" t="s">
        <v>1280</v>
      </c>
      <c r="V273" s="96" t="s">
        <v>983</v>
      </c>
      <c r="W273" s="54">
        <v>1</v>
      </c>
      <c r="X273" s="103" t="s">
        <v>962</v>
      </c>
      <c r="Y273" s="144">
        <v>0.1</v>
      </c>
      <c r="Z273" s="54">
        <v>1</v>
      </c>
      <c r="AA273" s="173">
        <v>1</v>
      </c>
      <c r="AB273" s="54">
        <v>1</v>
      </c>
      <c r="AC273" s="170">
        <v>100</v>
      </c>
      <c r="AD273" s="54">
        <v>1</v>
      </c>
      <c r="AE273" s="169">
        <v>100</v>
      </c>
      <c r="AF273" s="54">
        <v>1</v>
      </c>
      <c r="AG273" s="130"/>
      <c r="AH273" s="54">
        <f t="shared" si="8"/>
        <v>1</v>
      </c>
      <c r="AI273" s="54">
        <f t="shared" si="9"/>
        <v>1</v>
      </c>
      <c r="AJ273" s="163">
        <v>25417615</v>
      </c>
      <c r="AK273" s="164">
        <v>31702</v>
      </c>
      <c r="AL273" s="165" t="s">
        <v>957</v>
      </c>
      <c r="AM273" s="231">
        <v>18465651</v>
      </c>
      <c r="AN273" s="166"/>
    </row>
    <row r="274" spans="1:40" ht="25.5" x14ac:dyDescent="0.25">
      <c r="A274" s="96">
        <v>4</v>
      </c>
      <c r="B274" s="97" t="s">
        <v>189</v>
      </c>
      <c r="C274" s="96">
        <v>3</v>
      </c>
      <c r="D274" s="96" t="s">
        <v>1269</v>
      </c>
      <c r="E274" s="97" t="s">
        <v>1270</v>
      </c>
      <c r="F274" s="98">
        <v>3</v>
      </c>
      <c r="G274" s="96" t="s">
        <v>1277</v>
      </c>
      <c r="H274" s="97" t="s">
        <v>1278</v>
      </c>
      <c r="I274" s="96">
        <v>17</v>
      </c>
      <c r="J274" s="96"/>
      <c r="K274" s="97" t="s">
        <v>1279</v>
      </c>
      <c r="L274" s="98">
        <v>2020051290058</v>
      </c>
      <c r="M274" s="96">
        <v>2</v>
      </c>
      <c r="N274" s="96">
        <v>4332</v>
      </c>
      <c r="O274" s="97" t="str">
        <f>+VLOOKUP(N274,'[2]Productos PD'!$B$2:$C$349,2,FALSE)</f>
        <v>Acciones para mejorar el porcentaje de efectividad en la atención de las PQRSD como parte del sistema integrado de gestión.</v>
      </c>
      <c r="P274" s="96" t="s">
        <v>952</v>
      </c>
      <c r="Q274" s="96">
        <v>4</v>
      </c>
      <c r="R274" s="122" t="s">
        <v>953</v>
      </c>
      <c r="S274" s="125">
        <v>1</v>
      </c>
      <c r="T274" s="97" t="s">
        <v>1227</v>
      </c>
      <c r="U274" s="101" t="s">
        <v>1281</v>
      </c>
      <c r="V274" s="96" t="s">
        <v>983</v>
      </c>
      <c r="W274" s="54">
        <v>1</v>
      </c>
      <c r="X274" s="103" t="s">
        <v>962</v>
      </c>
      <c r="Y274" s="144">
        <v>0.8</v>
      </c>
      <c r="Z274" s="54">
        <v>1</v>
      </c>
      <c r="AA274" s="173">
        <v>1</v>
      </c>
      <c r="AB274" s="54">
        <v>1</v>
      </c>
      <c r="AC274" s="170">
        <v>99</v>
      </c>
      <c r="AD274" s="54">
        <v>1</v>
      </c>
      <c r="AE274" s="169">
        <v>100</v>
      </c>
      <c r="AF274" s="54">
        <v>1</v>
      </c>
      <c r="AG274" s="130"/>
      <c r="AH274" s="54">
        <f t="shared" si="8"/>
        <v>1</v>
      </c>
      <c r="AI274" s="54">
        <f t="shared" si="9"/>
        <v>1</v>
      </c>
      <c r="AJ274" s="163">
        <v>21014262</v>
      </c>
      <c r="AK274" s="164">
        <v>31703</v>
      </c>
      <c r="AL274" s="165" t="s">
        <v>957</v>
      </c>
      <c r="AM274" s="231">
        <v>16337107</v>
      </c>
      <c r="AN274" s="166"/>
    </row>
    <row r="275" spans="1:40" ht="25.5" x14ac:dyDescent="0.25">
      <c r="A275" s="96">
        <v>4</v>
      </c>
      <c r="B275" s="97" t="s">
        <v>189</v>
      </c>
      <c r="C275" s="96">
        <v>3</v>
      </c>
      <c r="D275" s="96" t="s">
        <v>1269</v>
      </c>
      <c r="E275" s="97" t="s">
        <v>1270</v>
      </c>
      <c r="F275" s="98">
        <v>3</v>
      </c>
      <c r="G275" s="96" t="s">
        <v>1277</v>
      </c>
      <c r="H275" s="97" t="s">
        <v>1278</v>
      </c>
      <c r="I275" s="96">
        <v>17</v>
      </c>
      <c r="J275" s="96"/>
      <c r="K275" s="97" t="s">
        <v>1279</v>
      </c>
      <c r="L275" s="98">
        <v>2020051290058</v>
      </c>
      <c r="M275" s="96">
        <v>2</v>
      </c>
      <c r="N275" s="96">
        <v>4332</v>
      </c>
      <c r="O275" s="97" t="str">
        <f>+VLOOKUP(N275,'[2]Productos PD'!$B$2:$C$349,2,FALSE)</f>
        <v>Acciones para mejorar el porcentaje de efectividad en la atención de las PQRSD como parte del sistema integrado de gestión.</v>
      </c>
      <c r="P275" s="96" t="s">
        <v>952</v>
      </c>
      <c r="Q275" s="96">
        <v>4</v>
      </c>
      <c r="R275" s="122" t="s">
        <v>953</v>
      </c>
      <c r="S275" s="125">
        <v>1</v>
      </c>
      <c r="T275" s="97" t="s">
        <v>1227</v>
      </c>
      <c r="U275" s="101" t="s">
        <v>1282</v>
      </c>
      <c r="V275" s="96" t="s">
        <v>983</v>
      </c>
      <c r="W275" s="54">
        <v>1</v>
      </c>
      <c r="X275" s="103" t="s">
        <v>956</v>
      </c>
      <c r="Y275" s="144">
        <v>0.1</v>
      </c>
      <c r="Z275" s="54">
        <v>0</v>
      </c>
      <c r="AA275" s="54">
        <v>0</v>
      </c>
      <c r="AB275" s="54">
        <v>0</v>
      </c>
      <c r="AC275" s="170">
        <v>0</v>
      </c>
      <c r="AD275" s="54">
        <v>0</v>
      </c>
      <c r="AE275" s="169">
        <v>0</v>
      </c>
      <c r="AF275" s="54">
        <v>1</v>
      </c>
      <c r="AG275" s="130"/>
      <c r="AH275" s="54">
        <f t="shared" si="8"/>
        <v>0</v>
      </c>
      <c r="AI275" s="54">
        <f t="shared" si="9"/>
        <v>0</v>
      </c>
      <c r="AJ275" s="163">
        <v>6000000</v>
      </c>
      <c r="AK275" s="164"/>
      <c r="AL275" s="165" t="s">
        <v>965</v>
      </c>
      <c r="AM275" s="231">
        <v>0</v>
      </c>
      <c r="AN275" s="166"/>
    </row>
    <row r="276" spans="1:40" ht="25.5" x14ac:dyDescent="0.25">
      <c r="A276" s="96">
        <v>4</v>
      </c>
      <c r="B276" s="97" t="s">
        <v>189</v>
      </c>
      <c r="C276" s="96">
        <v>3</v>
      </c>
      <c r="D276" s="96" t="s">
        <v>1269</v>
      </c>
      <c r="E276" s="97" t="s">
        <v>1270</v>
      </c>
      <c r="F276" s="98">
        <v>4</v>
      </c>
      <c r="G276" s="96" t="s">
        <v>1283</v>
      </c>
      <c r="H276" s="97" t="s">
        <v>1284</v>
      </c>
      <c r="I276" s="96">
        <v>16</v>
      </c>
      <c r="J276" s="96"/>
      <c r="K276" s="97" t="s">
        <v>1285</v>
      </c>
      <c r="L276" s="98">
        <v>2020051290046</v>
      </c>
      <c r="M276" s="96">
        <v>1</v>
      </c>
      <c r="N276" s="96">
        <v>4341</v>
      </c>
      <c r="O276" s="97" t="str">
        <f>+VLOOKUP(N276,'[2]Productos PD'!$B$2:$C$349,2,FALSE)</f>
        <v>Acciones para Cofinanciar la modernización tecnológica de la administración municipal y las entidades descentralizadas.</v>
      </c>
      <c r="P276" s="96" t="s">
        <v>952</v>
      </c>
      <c r="Q276" s="96">
        <v>4</v>
      </c>
      <c r="R276" s="122" t="s">
        <v>953</v>
      </c>
      <c r="S276" s="125">
        <v>1</v>
      </c>
      <c r="T276" s="97" t="s">
        <v>1227</v>
      </c>
      <c r="U276" s="97" t="s">
        <v>1286</v>
      </c>
      <c r="V276" s="96" t="s">
        <v>983</v>
      </c>
      <c r="W276" s="54">
        <v>1</v>
      </c>
      <c r="X276" s="103" t="s">
        <v>956</v>
      </c>
      <c r="Y276" s="144">
        <v>0.05</v>
      </c>
      <c r="Z276" s="54">
        <v>0</v>
      </c>
      <c r="AA276" s="54">
        <v>0</v>
      </c>
      <c r="AB276" s="54">
        <v>0</v>
      </c>
      <c r="AC276" s="170">
        <v>0</v>
      </c>
      <c r="AD276" s="54">
        <v>1</v>
      </c>
      <c r="AE276" s="169">
        <v>100</v>
      </c>
      <c r="AF276" s="54">
        <v>0</v>
      </c>
      <c r="AG276" s="130"/>
      <c r="AH276" s="54">
        <f t="shared" si="8"/>
        <v>100</v>
      </c>
      <c r="AI276" s="54">
        <f t="shared" si="9"/>
        <v>1</v>
      </c>
      <c r="AJ276" s="163">
        <v>20000000</v>
      </c>
      <c r="AK276" s="164"/>
      <c r="AL276" s="165" t="s">
        <v>965</v>
      </c>
      <c r="AM276" s="135">
        <v>10000000</v>
      </c>
      <c r="AN276" s="166" t="s">
        <v>1287</v>
      </c>
    </row>
    <row r="277" spans="1:40" ht="25.5" x14ac:dyDescent="0.25">
      <c r="A277" s="96">
        <v>4</v>
      </c>
      <c r="B277" s="97" t="s">
        <v>189</v>
      </c>
      <c r="C277" s="96">
        <v>3</v>
      </c>
      <c r="D277" s="96" t="s">
        <v>1269</v>
      </c>
      <c r="E277" s="97" t="s">
        <v>1270</v>
      </c>
      <c r="F277" s="98">
        <v>4</v>
      </c>
      <c r="G277" s="96" t="s">
        <v>1283</v>
      </c>
      <c r="H277" s="97" t="s">
        <v>1284</v>
      </c>
      <c r="I277" s="96">
        <v>16</v>
      </c>
      <c r="J277" s="96"/>
      <c r="K277" s="97" t="s">
        <v>1285</v>
      </c>
      <c r="L277" s="98">
        <v>2020051290046</v>
      </c>
      <c r="M277" s="96">
        <v>1</v>
      </c>
      <c r="N277" s="96">
        <v>4341</v>
      </c>
      <c r="O277" s="97" t="str">
        <f>+VLOOKUP(N277,'[2]Productos PD'!$B$2:$C$349,2,FALSE)</f>
        <v>Acciones para Cofinanciar la modernización tecnológica de la administración municipal y las entidades descentralizadas.</v>
      </c>
      <c r="P277" s="96" t="s">
        <v>952</v>
      </c>
      <c r="Q277" s="96">
        <v>4</v>
      </c>
      <c r="R277" s="122" t="s">
        <v>953</v>
      </c>
      <c r="S277" s="125">
        <v>1</v>
      </c>
      <c r="T277" s="97" t="s">
        <v>1227</v>
      </c>
      <c r="U277" s="97" t="s">
        <v>1288</v>
      </c>
      <c r="V277" s="96" t="s">
        <v>983</v>
      </c>
      <c r="W277" s="54">
        <v>1</v>
      </c>
      <c r="X277" s="103" t="s">
        <v>956</v>
      </c>
      <c r="Y277" s="144">
        <v>0.3</v>
      </c>
      <c r="Z277" s="54">
        <v>0</v>
      </c>
      <c r="AA277" s="54">
        <v>0</v>
      </c>
      <c r="AB277" s="54">
        <v>0</v>
      </c>
      <c r="AC277" s="170">
        <v>0</v>
      </c>
      <c r="AD277" s="54">
        <v>0.5</v>
      </c>
      <c r="AE277" s="169">
        <v>50</v>
      </c>
      <c r="AF277" s="54">
        <v>0.5</v>
      </c>
      <c r="AG277" s="130"/>
      <c r="AH277" s="54">
        <f t="shared" si="8"/>
        <v>50</v>
      </c>
      <c r="AI277" s="54">
        <f t="shared" si="9"/>
        <v>1</v>
      </c>
      <c r="AJ277" s="163">
        <v>130000000</v>
      </c>
      <c r="AK277" s="164"/>
      <c r="AL277" s="165" t="s">
        <v>965</v>
      </c>
      <c r="AM277" s="231">
        <v>70000000</v>
      </c>
      <c r="AN277" s="166" t="s">
        <v>1287</v>
      </c>
    </row>
    <row r="278" spans="1:40" ht="25.5" x14ac:dyDescent="0.25">
      <c r="A278" s="96">
        <v>4</v>
      </c>
      <c r="B278" s="97" t="s">
        <v>189</v>
      </c>
      <c r="C278" s="96">
        <v>3</v>
      </c>
      <c r="D278" s="96" t="s">
        <v>1269</v>
      </c>
      <c r="E278" s="97" t="s">
        <v>1270</v>
      </c>
      <c r="F278" s="98">
        <v>4</v>
      </c>
      <c r="G278" s="96" t="s">
        <v>1283</v>
      </c>
      <c r="H278" s="97" t="s">
        <v>1284</v>
      </c>
      <c r="I278" s="96">
        <v>16</v>
      </c>
      <c r="J278" s="96"/>
      <c r="K278" s="97" t="s">
        <v>1285</v>
      </c>
      <c r="L278" s="98">
        <v>2020051290046</v>
      </c>
      <c r="M278" s="96">
        <v>1</v>
      </c>
      <c r="N278" s="96">
        <v>4341</v>
      </c>
      <c r="O278" s="97" t="str">
        <f>+VLOOKUP(N278,'[2]Productos PD'!$B$2:$C$349,2,FALSE)</f>
        <v>Acciones para Cofinanciar la modernización tecnológica de la administración municipal y las entidades descentralizadas.</v>
      </c>
      <c r="P278" s="96" t="s">
        <v>952</v>
      </c>
      <c r="Q278" s="96">
        <v>4</v>
      </c>
      <c r="R278" s="122" t="s">
        <v>953</v>
      </c>
      <c r="S278" s="125">
        <v>1</v>
      </c>
      <c r="T278" s="97" t="s">
        <v>1227</v>
      </c>
      <c r="U278" s="97" t="s">
        <v>1289</v>
      </c>
      <c r="V278" s="96" t="s">
        <v>983</v>
      </c>
      <c r="W278" s="54">
        <v>1</v>
      </c>
      <c r="X278" s="103" t="s">
        <v>962</v>
      </c>
      <c r="Y278" s="144">
        <v>0.05</v>
      </c>
      <c r="Z278" s="54">
        <v>1</v>
      </c>
      <c r="AA278" s="173">
        <v>1</v>
      </c>
      <c r="AB278" s="54">
        <v>1</v>
      </c>
      <c r="AC278" s="170">
        <v>100</v>
      </c>
      <c r="AD278" s="54">
        <v>1</v>
      </c>
      <c r="AE278" s="169">
        <v>100</v>
      </c>
      <c r="AF278" s="54">
        <v>1</v>
      </c>
      <c r="AG278" s="130"/>
      <c r="AH278" s="54">
        <f t="shared" si="8"/>
        <v>1</v>
      </c>
      <c r="AI278" s="54">
        <f t="shared" si="9"/>
        <v>1</v>
      </c>
      <c r="AJ278" s="163">
        <v>25417615</v>
      </c>
      <c r="AK278" s="164">
        <v>31702</v>
      </c>
      <c r="AL278" s="165" t="s">
        <v>957</v>
      </c>
      <c r="AM278" s="231">
        <v>18465651</v>
      </c>
      <c r="AN278" s="166"/>
    </row>
    <row r="279" spans="1:40" ht="25.5" x14ac:dyDescent="0.25">
      <c r="A279" s="96">
        <v>4</v>
      </c>
      <c r="B279" s="97" t="s">
        <v>189</v>
      </c>
      <c r="C279" s="96">
        <v>3</v>
      </c>
      <c r="D279" s="96" t="s">
        <v>1269</v>
      </c>
      <c r="E279" s="97" t="s">
        <v>1270</v>
      </c>
      <c r="F279" s="98">
        <v>4</v>
      </c>
      <c r="G279" s="96" t="s">
        <v>1283</v>
      </c>
      <c r="H279" s="97" t="s">
        <v>1284</v>
      </c>
      <c r="I279" s="96">
        <v>16</v>
      </c>
      <c r="J279" s="96"/>
      <c r="K279" s="97" t="s">
        <v>1285</v>
      </c>
      <c r="L279" s="98">
        <v>2020051290046</v>
      </c>
      <c r="M279" s="96">
        <v>1</v>
      </c>
      <c r="N279" s="96">
        <v>4341</v>
      </c>
      <c r="O279" s="97" t="str">
        <f>+VLOOKUP(N279,'[2]Productos PD'!$B$2:$C$349,2,FALSE)</f>
        <v>Acciones para Cofinanciar la modernización tecnológica de la administración municipal y las entidades descentralizadas.</v>
      </c>
      <c r="P279" s="96" t="s">
        <v>952</v>
      </c>
      <c r="Q279" s="96">
        <v>4</v>
      </c>
      <c r="R279" s="122" t="s">
        <v>953</v>
      </c>
      <c r="S279" s="125">
        <v>1</v>
      </c>
      <c r="T279" s="97" t="s">
        <v>1227</v>
      </c>
      <c r="U279" s="97" t="s">
        <v>1290</v>
      </c>
      <c r="V279" s="96" t="s">
        <v>952</v>
      </c>
      <c r="W279" s="125">
        <v>52</v>
      </c>
      <c r="X279" s="103" t="s">
        <v>956</v>
      </c>
      <c r="Y279" s="144">
        <v>0.3</v>
      </c>
      <c r="Z279" s="127">
        <v>0</v>
      </c>
      <c r="AA279" s="164">
        <v>0</v>
      </c>
      <c r="AB279" s="130">
        <v>0</v>
      </c>
      <c r="AC279" s="170">
        <v>0</v>
      </c>
      <c r="AD279" s="130">
        <v>26</v>
      </c>
      <c r="AE279" s="132">
        <v>186</v>
      </c>
      <c r="AF279" s="130">
        <v>26</v>
      </c>
      <c r="AG279" s="130"/>
      <c r="AH279" s="54">
        <f t="shared" si="8"/>
        <v>3.5769230769230771</v>
      </c>
      <c r="AI279" s="54">
        <f t="shared" si="9"/>
        <v>1</v>
      </c>
      <c r="AJ279" s="163">
        <v>150000000</v>
      </c>
      <c r="AK279" s="164"/>
      <c r="AL279" s="165" t="s">
        <v>965</v>
      </c>
      <c r="AM279" s="231">
        <v>100000000</v>
      </c>
      <c r="AN279" s="166" t="s">
        <v>1287</v>
      </c>
    </row>
    <row r="280" spans="1:40" ht="25.5" x14ac:dyDescent="0.25">
      <c r="A280" s="96">
        <v>4</v>
      </c>
      <c r="B280" s="97" t="s">
        <v>189</v>
      </c>
      <c r="C280" s="96">
        <v>3</v>
      </c>
      <c r="D280" s="96" t="s">
        <v>1269</v>
      </c>
      <c r="E280" s="97" t="s">
        <v>1270</v>
      </c>
      <c r="F280" s="98">
        <v>4</v>
      </c>
      <c r="G280" s="96" t="s">
        <v>1283</v>
      </c>
      <c r="H280" s="97" t="s">
        <v>1284</v>
      </c>
      <c r="I280" s="96">
        <v>16</v>
      </c>
      <c r="J280" s="96"/>
      <c r="K280" s="97" t="s">
        <v>1285</v>
      </c>
      <c r="L280" s="98">
        <v>2020051290046</v>
      </c>
      <c r="M280" s="96">
        <v>1</v>
      </c>
      <c r="N280" s="96">
        <v>4341</v>
      </c>
      <c r="O280" s="97" t="str">
        <f>+VLOOKUP(N280,'[2]Productos PD'!$B$2:$C$349,2,FALSE)</f>
        <v>Acciones para Cofinanciar la modernización tecnológica de la administración municipal y las entidades descentralizadas.</v>
      </c>
      <c r="P280" s="96" t="s">
        <v>952</v>
      </c>
      <c r="Q280" s="96">
        <v>4</v>
      </c>
      <c r="R280" s="122" t="s">
        <v>953</v>
      </c>
      <c r="S280" s="125">
        <v>1</v>
      </c>
      <c r="T280" s="97" t="s">
        <v>1227</v>
      </c>
      <c r="U280" s="97" t="s">
        <v>1291</v>
      </c>
      <c r="V280" s="96" t="s">
        <v>983</v>
      </c>
      <c r="W280" s="54">
        <v>1</v>
      </c>
      <c r="X280" s="103" t="s">
        <v>962</v>
      </c>
      <c r="Y280" s="144">
        <v>0.1</v>
      </c>
      <c r="Z280" s="54">
        <v>1</v>
      </c>
      <c r="AA280" s="173">
        <v>1</v>
      </c>
      <c r="AB280" s="54">
        <v>1</v>
      </c>
      <c r="AC280" s="170">
        <v>100</v>
      </c>
      <c r="AD280" s="54">
        <v>1</v>
      </c>
      <c r="AE280" s="169">
        <v>100</v>
      </c>
      <c r="AF280" s="54">
        <v>1</v>
      </c>
      <c r="AG280" s="113"/>
      <c r="AH280" s="54">
        <f t="shared" si="8"/>
        <v>1</v>
      </c>
      <c r="AI280" s="54">
        <f t="shared" si="9"/>
        <v>1</v>
      </c>
      <c r="AJ280" s="163">
        <v>128420000</v>
      </c>
      <c r="AK280" s="164">
        <v>31702</v>
      </c>
      <c r="AL280" s="165" t="s">
        <v>957</v>
      </c>
      <c r="AM280" s="231">
        <v>85425605</v>
      </c>
      <c r="AN280" s="166"/>
    </row>
    <row r="281" spans="1:40" ht="25.5" x14ac:dyDescent="0.25">
      <c r="A281" s="96">
        <v>4</v>
      </c>
      <c r="B281" s="97" t="s">
        <v>189</v>
      </c>
      <c r="C281" s="96">
        <v>3</v>
      </c>
      <c r="D281" s="96" t="s">
        <v>1269</v>
      </c>
      <c r="E281" s="97" t="s">
        <v>1270</v>
      </c>
      <c r="F281" s="98">
        <v>4</v>
      </c>
      <c r="G281" s="96" t="s">
        <v>1283</v>
      </c>
      <c r="H281" s="97" t="s">
        <v>1284</v>
      </c>
      <c r="I281" s="96">
        <v>16</v>
      </c>
      <c r="J281" s="96"/>
      <c r="K281" s="97" t="s">
        <v>1285</v>
      </c>
      <c r="L281" s="98">
        <v>2020051290046</v>
      </c>
      <c r="M281" s="96">
        <v>1</v>
      </c>
      <c r="N281" s="96">
        <v>4341</v>
      </c>
      <c r="O281" s="97" t="str">
        <f>+VLOOKUP(N281,'[2]Productos PD'!$B$2:$C$349,2,FALSE)</f>
        <v>Acciones para Cofinanciar la modernización tecnológica de la administración municipal y las entidades descentralizadas.</v>
      </c>
      <c r="P281" s="96" t="s">
        <v>952</v>
      </c>
      <c r="Q281" s="96">
        <v>4</v>
      </c>
      <c r="R281" s="122" t="s">
        <v>953</v>
      </c>
      <c r="S281" s="125">
        <v>1</v>
      </c>
      <c r="T281" s="97" t="s">
        <v>1227</v>
      </c>
      <c r="U281" s="97" t="s">
        <v>1292</v>
      </c>
      <c r="V281" s="96" t="s">
        <v>983</v>
      </c>
      <c r="W281" s="54">
        <v>1</v>
      </c>
      <c r="X281" s="103" t="s">
        <v>956</v>
      </c>
      <c r="Y281" s="144">
        <v>0.05</v>
      </c>
      <c r="Z281" s="54">
        <v>0</v>
      </c>
      <c r="AA281" s="54">
        <v>0</v>
      </c>
      <c r="AB281" s="54">
        <v>0</v>
      </c>
      <c r="AC281" s="170">
        <v>0</v>
      </c>
      <c r="AD281" s="54">
        <v>1</v>
      </c>
      <c r="AE281" s="169">
        <v>100</v>
      </c>
      <c r="AF281" s="54">
        <v>0</v>
      </c>
      <c r="AG281" s="113"/>
      <c r="AH281" s="54">
        <f t="shared" si="8"/>
        <v>100</v>
      </c>
      <c r="AI281" s="54">
        <f t="shared" si="9"/>
        <v>1</v>
      </c>
      <c r="AJ281" s="163">
        <v>6000000</v>
      </c>
      <c r="AK281" s="164">
        <v>31702</v>
      </c>
      <c r="AL281" s="165" t="s">
        <v>957</v>
      </c>
      <c r="AM281" s="231">
        <v>3000000</v>
      </c>
      <c r="AN281" s="166" t="s">
        <v>1287</v>
      </c>
    </row>
    <row r="282" spans="1:40" ht="25.5" x14ac:dyDescent="0.25">
      <c r="A282" s="96">
        <v>4</v>
      </c>
      <c r="B282" s="97" t="s">
        <v>189</v>
      </c>
      <c r="C282" s="96">
        <v>3</v>
      </c>
      <c r="D282" s="96" t="s">
        <v>1269</v>
      </c>
      <c r="E282" s="97" t="s">
        <v>1270</v>
      </c>
      <c r="F282" s="98">
        <v>4</v>
      </c>
      <c r="G282" s="96" t="s">
        <v>1283</v>
      </c>
      <c r="H282" s="97" t="s">
        <v>1284</v>
      </c>
      <c r="I282" s="96">
        <v>16</v>
      </c>
      <c r="J282" s="96"/>
      <c r="K282" s="97" t="s">
        <v>1285</v>
      </c>
      <c r="L282" s="98">
        <v>2020051290046</v>
      </c>
      <c r="M282" s="96">
        <v>1</v>
      </c>
      <c r="N282" s="96">
        <v>4341</v>
      </c>
      <c r="O282" s="97" t="str">
        <f>+VLOOKUP(N282,'[2]Productos PD'!$B$2:$C$349,2,FALSE)</f>
        <v>Acciones para Cofinanciar la modernización tecnológica de la administración municipal y las entidades descentralizadas.</v>
      </c>
      <c r="P282" s="96" t="s">
        <v>952</v>
      </c>
      <c r="Q282" s="96">
        <v>4</v>
      </c>
      <c r="R282" s="122" t="s">
        <v>953</v>
      </c>
      <c r="S282" s="125">
        <v>1</v>
      </c>
      <c r="T282" s="97" t="s">
        <v>1227</v>
      </c>
      <c r="U282" s="97" t="s">
        <v>1293</v>
      </c>
      <c r="V282" s="96" t="s">
        <v>983</v>
      </c>
      <c r="W282" s="122">
        <v>1</v>
      </c>
      <c r="X282" s="103" t="s">
        <v>962</v>
      </c>
      <c r="Y282" s="144">
        <v>0.1</v>
      </c>
      <c r="Z282" s="54">
        <v>0</v>
      </c>
      <c r="AA282" s="54">
        <v>0</v>
      </c>
      <c r="AB282" s="54">
        <v>0</v>
      </c>
      <c r="AC282" s="170">
        <v>100</v>
      </c>
      <c r="AD282" s="54">
        <v>0.5</v>
      </c>
      <c r="AE282" s="169">
        <v>50</v>
      </c>
      <c r="AF282" s="54">
        <v>0.5</v>
      </c>
      <c r="AG282" s="130"/>
      <c r="AH282" s="54">
        <f t="shared" si="8"/>
        <v>1</v>
      </c>
      <c r="AI282" s="54">
        <f t="shared" si="9"/>
        <v>1</v>
      </c>
      <c r="AJ282" s="163">
        <v>385979000</v>
      </c>
      <c r="AK282" s="164">
        <v>31702</v>
      </c>
      <c r="AL282" s="165" t="s">
        <v>957</v>
      </c>
      <c r="AM282" s="231">
        <v>149993550</v>
      </c>
      <c r="AN282" s="166"/>
    </row>
    <row r="283" spans="1:40" ht="25.5" x14ac:dyDescent="0.25">
      <c r="A283" s="96">
        <v>4</v>
      </c>
      <c r="B283" s="97" t="s">
        <v>189</v>
      </c>
      <c r="C283" s="96">
        <v>3</v>
      </c>
      <c r="D283" s="96" t="s">
        <v>1269</v>
      </c>
      <c r="E283" s="97" t="s">
        <v>1270</v>
      </c>
      <c r="F283" s="98">
        <v>4</v>
      </c>
      <c r="G283" s="96" t="s">
        <v>1283</v>
      </c>
      <c r="H283" s="97" t="s">
        <v>1284</v>
      </c>
      <c r="I283" s="96">
        <v>16</v>
      </c>
      <c r="J283" s="96"/>
      <c r="K283" s="97" t="s">
        <v>1285</v>
      </c>
      <c r="L283" s="98">
        <v>2020051290046</v>
      </c>
      <c r="M283" s="96">
        <v>1</v>
      </c>
      <c r="N283" s="96">
        <v>4341</v>
      </c>
      <c r="O283" s="97" t="str">
        <f>+VLOOKUP(N283,'[2]Productos PD'!$B$2:$C$349,2,FALSE)</f>
        <v>Acciones para Cofinanciar la modernización tecnológica de la administración municipal y las entidades descentralizadas.</v>
      </c>
      <c r="P283" s="96" t="s">
        <v>952</v>
      </c>
      <c r="Q283" s="96">
        <v>4</v>
      </c>
      <c r="R283" s="122" t="s">
        <v>953</v>
      </c>
      <c r="S283" s="125">
        <v>1</v>
      </c>
      <c r="T283" s="97" t="s">
        <v>1227</v>
      </c>
      <c r="U283" s="97" t="s">
        <v>1294</v>
      </c>
      <c r="V283" s="96" t="s">
        <v>952</v>
      </c>
      <c r="W283" s="125">
        <v>2</v>
      </c>
      <c r="X283" s="103" t="s">
        <v>956</v>
      </c>
      <c r="Y283" s="144">
        <v>0.05</v>
      </c>
      <c r="Z283" s="127">
        <v>0</v>
      </c>
      <c r="AA283" s="164">
        <v>0</v>
      </c>
      <c r="AB283" s="130">
        <v>1</v>
      </c>
      <c r="AC283" s="170">
        <v>1</v>
      </c>
      <c r="AD283" s="130">
        <v>0</v>
      </c>
      <c r="AE283" s="132">
        <v>0</v>
      </c>
      <c r="AF283" s="130">
        <v>1</v>
      </c>
      <c r="AG283" s="113"/>
      <c r="AH283" s="54">
        <f t="shared" si="8"/>
        <v>0.5</v>
      </c>
      <c r="AI283" s="54">
        <f t="shared" si="9"/>
        <v>0.5</v>
      </c>
      <c r="AJ283" s="163">
        <v>40000000</v>
      </c>
      <c r="AK283" s="164">
        <v>31702</v>
      </c>
      <c r="AL283" s="165" t="s">
        <v>957</v>
      </c>
      <c r="AM283" s="231">
        <v>11100000</v>
      </c>
      <c r="AN283" s="166"/>
    </row>
    <row r="284" spans="1:40" ht="25.5" x14ac:dyDescent="0.25">
      <c r="A284" s="96">
        <v>4</v>
      </c>
      <c r="B284" s="97" t="s">
        <v>189</v>
      </c>
      <c r="C284" s="96">
        <v>3</v>
      </c>
      <c r="D284" s="96" t="s">
        <v>1269</v>
      </c>
      <c r="E284" s="97" t="s">
        <v>1270</v>
      </c>
      <c r="F284" s="98">
        <v>4</v>
      </c>
      <c r="G284" s="96" t="s">
        <v>1283</v>
      </c>
      <c r="H284" s="97" t="s">
        <v>1284</v>
      </c>
      <c r="I284" s="96">
        <v>16</v>
      </c>
      <c r="J284" s="96"/>
      <c r="K284" s="97" t="s">
        <v>1285</v>
      </c>
      <c r="L284" s="98">
        <v>2020051290046</v>
      </c>
      <c r="M284" s="96">
        <v>2</v>
      </c>
      <c r="N284" s="96">
        <v>4342</v>
      </c>
      <c r="O284" s="97" t="str">
        <f>+VLOOKUP(N284,'[2]Productos PD'!$B$2:$C$349,2,FALSE)</f>
        <v>Actualizar e implementar el plan estratégico de tecnologías de la información PETI.</v>
      </c>
      <c r="P284" s="96" t="s">
        <v>1295</v>
      </c>
      <c r="Q284" s="122">
        <v>1</v>
      </c>
      <c r="R284" s="122" t="s">
        <v>1137</v>
      </c>
      <c r="S284" s="122">
        <v>0.5</v>
      </c>
      <c r="T284" s="97" t="s">
        <v>1227</v>
      </c>
      <c r="U284" s="101" t="s">
        <v>1296</v>
      </c>
      <c r="V284" s="96" t="s">
        <v>983</v>
      </c>
      <c r="W284" s="54">
        <v>1</v>
      </c>
      <c r="X284" s="103" t="s">
        <v>962</v>
      </c>
      <c r="Y284" s="144">
        <v>0.2</v>
      </c>
      <c r="Z284" s="54">
        <v>1</v>
      </c>
      <c r="AA284" s="173">
        <v>1</v>
      </c>
      <c r="AB284" s="54">
        <v>1</v>
      </c>
      <c r="AC284" s="170">
        <v>100</v>
      </c>
      <c r="AD284" s="54">
        <v>1</v>
      </c>
      <c r="AE284" s="169">
        <v>100</v>
      </c>
      <c r="AF284" s="54">
        <v>1</v>
      </c>
      <c r="AG284" s="113"/>
      <c r="AH284" s="54">
        <f t="shared" si="8"/>
        <v>1</v>
      </c>
      <c r="AI284" s="54">
        <f t="shared" si="9"/>
        <v>1</v>
      </c>
      <c r="AJ284" s="163">
        <v>25417615</v>
      </c>
      <c r="AK284" s="164">
        <v>31702</v>
      </c>
      <c r="AL284" s="165" t="s">
        <v>957</v>
      </c>
      <c r="AM284" s="231">
        <v>18465651</v>
      </c>
      <c r="AN284" s="166"/>
    </row>
    <row r="285" spans="1:40" ht="25.5" x14ac:dyDescent="0.25">
      <c r="A285" s="96">
        <v>4</v>
      </c>
      <c r="B285" s="97" t="s">
        <v>189</v>
      </c>
      <c r="C285" s="96">
        <v>3</v>
      </c>
      <c r="D285" s="96" t="s">
        <v>1269</v>
      </c>
      <c r="E285" s="97" t="s">
        <v>1270</v>
      </c>
      <c r="F285" s="98">
        <v>4</v>
      </c>
      <c r="G285" s="96" t="s">
        <v>1283</v>
      </c>
      <c r="H285" s="97" t="s">
        <v>1284</v>
      </c>
      <c r="I285" s="96">
        <v>16</v>
      </c>
      <c r="J285" s="96"/>
      <c r="K285" s="97" t="s">
        <v>1285</v>
      </c>
      <c r="L285" s="98">
        <v>2020051290046</v>
      </c>
      <c r="M285" s="96">
        <v>2</v>
      </c>
      <c r="N285" s="96">
        <v>4342</v>
      </c>
      <c r="O285" s="97" t="str">
        <f>+VLOOKUP(N285,'[2]Productos PD'!$B$2:$C$349,2,FALSE)</f>
        <v>Actualizar e implementar el plan estratégico de tecnologías de la información PETI.</v>
      </c>
      <c r="P285" s="96" t="s">
        <v>1295</v>
      </c>
      <c r="Q285" s="122">
        <v>1</v>
      </c>
      <c r="R285" s="122" t="s">
        <v>1137</v>
      </c>
      <c r="S285" s="122">
        <v>0.5</v>
      </c>
      <c r="T285" s="97" t="s">
        <v>1227</v>
      </c>
      <c r="U285" s="101" t="s">
        <v>1297</v>
      </c>
      <c r="V285" s="96" t="s">
        <v>983</v>
      </c>
      <c r="W285" s="54">
        <v>0.3</v>
      </c>
      <c r="X285" s="103" t="s">
        <v>956</v>
      </c>
      <c r="Y285" s="144">
        <v>0.6</v>
      </c>
      <c r="Z285" s="54">
        <v>0</v>
      </c>
      <c r="AA285" s="54">
        <v>0</v>
      </c>
      <c r="AB285" s="54">
        <v>0</v>
      </c>
      <c r="AC285" s="170">
        <v>0</v>
      </c>
      <c r="AD285" s="54">
        <v>0</v>
      </c>
      <c r="AE285" s="169">
        <v>0</v>
      </c>
      <c r="AF285" s="54">
        <v>0.3</v>
      </c>
      <c r="AG285" s="113"/>
      <c r="AH285" s="54">
        <f t="shared" si="8"/>
        <v>0</v>
      </c>
      <c r="AI285" s="54">
        <f t="shared" si="9"/>
        <v>0</v>
      </c>
      <c r="AJ285" s="163">
        <v>6000916</v>
      </c>
      <c r="AK285" s="164">
        <v>31702</v>
      </c>
      <c r="AL285" s="165" t="s">
        <v>957</v>
      </c>
      <c r="AM285" s="231">
        <v>0</v>
      </c>
      <c r="AN285" s="166"/>
    </row>
    <row r="286" spans="1:40" ht="25.5" x14ac:dyDescent="0.25">
      <c r="A286" s="96">
        <v>4</v>
      </c>
      <c r="B286" s="97" t="s">
        <v>189</v>
      </c>
      <c r="C286" s="96">
        <v>3</v>
      </c>
      <c r="D286" s="96" t="s">
        <v>1269</v>
      </c>
      <c r="E286" s="97" t="s">
        <v>1270</v>
      </c>
      <c r="F286" s="98">
        <v>4</v>
      </c>
      <c r="G286" s="96" t="s">
        <v>1283</v>
      </c>
      <c r="H286" s="97" t="s">
        <v>1284</v>
      </c>
      <c r="I286" s="96">
        <v>16</v>
      </c>
      <c r="J286" s="96"/>
      <c r="K286" s="97" t="s">
        <v>1285</v>
      </c>
      <c r="L286" s="98">
        <v>2020051290046</v>
      </c>
      <c r="M286" s="96">
        <v>2</v>
      </c>
      <c r="N286" s="96">
        <v>4342</v>
      </c>
      <c r="O286" s="97" t="str">
        <f>+VLOOKUP(N286,'[2]Productos PD'!$B$2:$C$349,2,FALSE)</f>
        <v>Actualizar e implementar el plan estratégico de tecnologías de la información PETI.</v>
      </c>
      <c r="P286" s="96" t="s">
        <v>1295</v>
      </c>
      <c r="Q286" s="122">
        <v>1</v>
      </c>
      <c r="R286" s="122" t="s">
        <v>1137</v>
      </c>
      <c r="S286" s="122">
        <v>0.5</v>
      </c>
      <c r="T286" s="97" t="s">
        <v>1227</v>
      </c>
      <c r="U286" s="101" t="s">
        <v>1298</v>
      </c>
      <c r="V286" s="96" t="s">
        <v>983</v>
      </c>
      <c r="W286" s="54">
        <v>1</v>
      </c>
      <c r="X286" s="103" t="s">
        <v>962</v>
      </c>
      <c r="Y286" s="144">
        <v>0.2</v>
      </c>
      <c r="Z286" s="54">
        <v>1</v>
      </c>
      <c r="AA286" s="173">
        <v>1</v>
      </c>
      <c r="AB286" s="54">
        <v>1</v>
      </c>
      <c r="AC286" s="170">
        <v>100</v>
      </c>
      <c r="AD286" s="54">
        <v>1</v>
      </c>
      <c r="AE286" s="169">
        <v>100</v>
      </c>
      <c r="AF286" s="54">
        <v>1</v>
      </c>
      <c r="AG286" s="113"/>
      <c r="AH286" s="54">
        <f t="shared" si="8"/>
        <v>1</v>
      </c>
      <c r="AI286" s="54">
        <f t="shared" si="9"/>
        <v>1</v>
      </c>
      <c r="AJ286" s="163">
        <v>25417615</v>
      </c>
      <c r="AK286" s="164">
        <v>31702</v>
      </c>
      <c r="AL286" s="165" t="s">
        <v>957</v>
      </c>
      <c r="AM286" s="231">
        <v>18465651</v>
      </c>
      <c r="AN286" s="166"/>
    </row>
    <row r="287" spans="1:40" ht="25.5" x14ac:dyDescent="0.25">
      <c r="A287" s="96">
        <v>4</v>
      </c>
      <c r="B287" s="97" t="s">
        <v>189</v>
      </c>
      <c r="C287" s="96">
        <v>3</v>
      </c>
      <c r="D287" s="96" t="s">
        <v>1269</v>
      </c>
      <c r="E287" s="97" t="s">
        <v>1270</v>
      </c>
      <c r="F287" s="98">
        <v>4</v>
      </c>
      <c r="G287" s="96" t="s">
        <v>1283</v>
      </c>
      <c r="H287" s="97" t="s">
        <v>1284</v>
      </c>
      <c r="I287" s="96">
        <v>16</v>
      </c>
      <c r="J287" s="96"/>
      <c r="K287" s="97" t="s">
        <v>1285</v>
      </c>
      <c r="L287" s="98">
        <v>2020051290046</v>
      </c>
      <c r="M287" s="96">
        <v>3</v>
      </c>
      <c r="N287" s="96">
        <v>4343</v>
      </c>
      <c r="O287" s="97" t="str">
        <f>+VLOOKUP(N287,'[2]Productos PD'!$B$2:$C$349,2,FALSE)</f>
        <v>Actualizar e implementar el plan estratégico de comunicaciones PEC.</v>
      </c>
      <c r="P287" s="96" t="s">
        <v>1295</v>
      </c>
      <c r="Q287" s="122">
        <v>1</v>
      </c>
      <c r="R287" s="122" t="s">
        <v>1001</v>
      </c>
      <c r="S287" s="122">
        <v>0.5</v>
      </c>
      <c r="T287" s="97" t="s">
        <v>1227</v>
      </c>
      <c r="U287" s="167" t="s">
        <v>1299</v>
      </c>
      <c r="V287" s="96" t="s">
        <v>983</v>
      </c>
      <c r="W287" s="54">
        <v>1</v>
      </c>
      <c r="X287" s="103" t="s">
        <v>962</v>
      </c>
      <c r="Y287" s="144">
        <v>0.25</v>
      </c>
      <c r="Z287" s="54">
        <v>1</v>
      </c>
      <c r="AA287" s="173">
        <v>1</v>
      </c>
      <c r="AB287" s="54">
        <v>1</v>
      </c>
      <c r="AC287" s="170">
        <v>100</v>
      </c>
      <c r="AD287" s="54">
        <v>1</v>
      </c>
      <c r="AE287" s="169">
        <v>100</v>
      </c>
      <c r="AF287" s="54">
        <v>1</v>
      </c>
      <c r="AG287" s="113"/>
      <c r="AH287" s="54">
        <f t="shared" si="8"/>
        <v>1</v>
      </c>
      <c r="AI287" s="54">
        <f t="shared" si="9"/>
        <v>1</v>
      </c>
      <c r="AJ287" s="163">
        <v>20553126</v>
      </c>
      <c r="AK287" s="164">
        <v>31704</v>
      </c>
      <c r="AL287" s="165" t="s">
        <v>957</v>
      </c>
      <c r="AM287" s="231">
        <v>20553126</v>
      </c>
      <c r="AN287" s="166"/>
    </row>
    <row r="288" spans="1:40" ht="25.5" x14ac:dyDescent="0.25">
      <c r="A288" s="96">
        <v>4</v>
      </c>
      <c r="B288" s="97" t="s">
        <v>189</v>
      </c>
      <c r="C288" s="96">
        <v>3</v>
      </c>
      <c r="D288" s="96" t="s">
        <v>1269</v>
      </c>
      <c r="E288" s="97" t="s">
        <v>1270</v>
      </c>
      <c r="F288" s="98">
        <v>4</v>
      </c>
      <c r="G288" s="96" t="s">
        <v>1283</v>
      </c>
      <c r="H288" s="97" t="s">
        <v>1284</v>
      </c>
      <c r="I288" s="96">
        <v>16</v>
      </c>
      <c r="J288" s="96"/>
      <c r="K288" s="97" t="s">
        <v>1285</v>
      </c>
      <c r="L288" s="98">
        <v>2020051290046</v>
      </c>
      <c r="M288" s="96">
        <v>3</v>
      </c>
      <c r="N288" s="96">
        <v>4343</v>
      </c>
      <c r="O288" s="97" t="str">
        <f>+VLOOKUP(N288,'[2]Productos PD'!$B$2:$C$349,2,FALSE)</f>
        <v>Actualizar e implementar el plan estratégico de comunicaciones PEC.</v>
      </c>
      <c r="P288" s="96" t="s">
        <v>1295</v>
      </c>
      <c r="Q288" s="122">
        <v>1</v>
      </c>
      <c r="R288" s="122" t="s">
        <v>1001</v>
      </c>
      <c r="S288" s="122">
        <v>0.5</v>
      </c>
      <c r="T288" s="97" t="s">
        <v>1227</v>
      </c>
      <c r="U288" s="167" t="s">
        <v>1299</v>
      </c>
      <c r="V288" s="96" t="s">
        <v>983</v>
      </c>
      <c r="W288" s="54">
        <v>1</v>
      </c>
      <c r="X288" s="103" t="s">
        <v>962</v>
      </c>
      <c r="Y288" s="144">
        <v>0.25</v>
      </c>
      <c r="Z288" s="54">
        <v>1</v>
      </c>
      <c r="AA288" s="173">
        <v>1</v>
      </c>
      <c r="AB288" s="54">
        <v>1</v>
      </c>
      <c r="AC288" s="170">
        <v>100</v>
      </c>
      <c r="AD288" s="54">
        <v>1</v>
      </c>
      <c r="AE288" s="169">
        <v>100</v>
      </c>
      <c r="AF288" s="54">
        <v>1</v>
      </c>
      <c r="AG288" s="130"/>
      <c r="AH288" s="54">
        <f t="shared" si="8"/>
        <v>1</v>
      </c>
      <c r="AI288" s="54">
        <f t="shared" si="9"/>
        <v>1</v>
      </c>
      <c r="AJ288" s="163">
        <v>20553126</v>
      </c>
      <c r="AK288" s="164">
        <v>31702</v>
      </c>
      <c r="AL288" s="165" t="s">
        <v>957</v>
      </c>
      <c r="AM288" s="231">
        <v>8906355</v>
      </c>
      <c r="AN288" s="166"/>
    </row>
    <row r="289" spans="1:40" ht="25.5" x14ac:dyDescent="0.25">
      <c r="A289" s="96">
        <v>4</v>
      </c>
      <c r="B289" s="97" t="s">
        <v>189</v>
      </c>
      <c r="C289" s="96">
        <v>3</v>
      </c>
      <c r="D289" s="96" t="s">
        <v>1269</v>
      </c>
      <c r="E289" s="97" t="s">
        <v>1270</v>
      </c>
      <c r="F289" s="98">
        <v>4</v>
      </c>
      <c r="G289" s="96" t="s">
        <v>1283</v>
      </c>
      <c r="H289" s="97" t="s">
        <v>1284</v>
      </c>
      <c r="I289" s="96">
        <v>16</v>
      </c>
      <c r="J289" s="96"/>
      <c r="K289" s="97" t="s">
        <v>1285</v>
      </c>
      <c r="L289" s="98">
        <v>2020051290046</v>
      </c>
      <c r="M289" s="96">
        <v>3</v>
      </c>
      <c r="N289" s="96">
        <v>4343</v>
      </c>
      <c r="O289" s="97" t="str">
        <f>+VLOOKUP(N289,'[2]Productos PD'!$B$2:$C$349,2,FALSE)</f>
        <v>Actualizar e implementar el plan estratégico de comunicaciones PEC.</v>
      </c>
      <c r="P289" s="96" t="s">
        <v>1295</v>
      </c>
      <c r="Q289" s="122">
        <v>1</v>
      </c>
      <c r="R289" s="122" t="s">
        <v>1001</v>
      </c>
      <c r="S289" s="122">
        <v>0.5</v>
      </c>
      <c r="T289" s="97" t="s">
        <v>1227</v>
      </c>
      <c r="U289" s="167" t="s">
        <v>1300</v>
      </c>
      <c r="V289" s="96" t="s">
        <v>983</v>
      </c>
      <c r="W289" s="54">
        <v>1</v>
      </c>
      <c r="X289" s="103" t="s">
        <v>962</v>
      </c>
      <c r="Y289" s="144">
        <v>0.25</v>
      </c>
      <c r="Z289" s="54">
        <v>1</v>
      </c>
      <c r="AA289" s="173">
        <v>1</v>
      </c>
      <c r="AB289" s="54">
        <v>1</v>
      </c>
      <c r="AC289" s="170">
        <v>100</v>
      </c>
      <c r="AD289" s="54">
        <v>1</v>
      </c>
      <c r="AE289" s="169">
        <v>100</v>
      </c>
      <c r="AF289" s="54">
        <v>1</v>
      </c>
      <c r="AG289" s="113"/>
      <c r="AH289" s="54">
        <f t="shared" si="8"/>
        <v>1</v>
      </c>
      <c r="AI289" s="54">
        <f t="shared" si="9"/>
        <v>1</v>
      </c>
      <c r="AJ289" s="163">
        <v>16188576</v>
      </c>
      <c r="AK289" s="164">
        <v>31704</v>
      </c>
      <c r="AL289" s="165" t="s">
        <v>957</v>
      </c>
      <c r="AM289" s="231">
        <v>16188576</v>
      </c>
      <c r="AN289" s="166"/>
    </row>
    <row r="290" spans="1:40" ht="25.5" x14ac:dyDescent="0.25">
      <c r="A290" s="96">
        <v>4</v>
      </c>
      <c r="B290" s="97" t="s">
        <v>189</v>
      </c>
      <c r="C290" s="96">
        <v>3</v>
      </c>
      <c r="D290" s="96" t="s">
        <v>1269</v>
      </c>
      <c r="E290" s="97" t="s">
        <v>1270</v>
      </c>
      <c r="F290" s="98">
        <v>4</v>
      </c>
      <c r="G290" s="96" t="s">
        <v>1283</v>
      </c>
      <c r="H290" s="97" t="s">
        <v>1284</v>
      </c>
      <c r="I290" s="96">
        <v>16</v>
      </c>
      <c r="J290" s="96"/>
      <c r="K290" s="97" t="s">
        <v>1285</v>
      </c>
      <c r="L290" s="98">
        <v>2020051290046</v>
      </c>
      <c r="M290" s="96">
        <v>3</v>
      </c>
      <c r="N290" s="96">
        <v>4343</v>
      </c>
      <c r="O290" s="97" t="str">
        <f>+VLOOKUP(N290,'[2]Productos PD'!$B$2:$C$349,2,FALSE)</f>
        <v>Actualizar e implementar el plan estratégico de comunicaciones PEC.</v>
      </c>
      <c r="P290" s="96" t="s">
        <v>1295</v>
      </c>
      <c r="Q290" s="122">
        <v>1</v>
      </c>
      <c r="R290" s="122" t="s">
        <v>1001</v>
      </c>
      <c r="S290" s="122">
        <v>0.5</v>
      </c>
      <c r="T290" s="97" t="s">
        <v>1227</v>
      </c>
      <c r="U290" s="167" t="s">
        <v>1300</v>
      </c>
      <c r="V290" s="96" t="s">
        <v>983</v>
      </c>
      <c r="W290" s="54">
        <v>1</v>
      </c>
      <c r="X290" s="103" t="s">
        <v>962</v>
      </c>
      <c r="Y290" s="144">
        <v>0.25</v>
      </c>
      <c r="Z290" s="54">
        <v>1</v>
      </c>
      <c r="AA290" s="173">
        <v>1</v>
      </c>
      <c r="AB290" s="54">
        <v>1</v>
      </c>
      <c r="AC290" s="170">
        <v>100</v>
      </c>
      <c r="AD290" s="54">
        <v>1</v>
      </c>
      <c r="AE290" s="169">
        <v>100</v>
      </c>
      <c r="AF290" s="54">
        <v>1</v>
      </c>
      <c r="AG290" s="113"/>
      <c r="AH290" s="54">
        <f t="shared" si="8"/>
        <v>1</v>
      </c>
      <c r="AI290" s="54">
        <f t="shared" si="9"/>
        <v>1</v>
      </c>
      <c r="AJ290" s="163">
        <v>16188576</v>
      </c>
      <c r="AK290" s="164">
        <v>31702</v>
      </c>
      <c r="AL290" s="165" t="s">
        <v>957</v>
      </c>
      <c r="AM290" s="135">
        <v>7374794</v>
      </c>
      <c r="AN290" s="166"/>
    </row>
    <row r="291" spans="1:40" ht="25.5" x14ac:dyDescent="0.25">
      <c r="A291" s="96">
        <v>4</v>
      </c>
      <c r="B291" s="97" t="s">
        <v>189</v>
      </c>
      <c r="C291" s="96">
        <v>3</v>
      </c>
      <c r="D291" s="96" t="s">
        <v>1269</v>
      </c>
      <c r="E291" s="97" t="s">
        <v>1270</v>
      </c>
      <c r="F291" s="98">
        <v>4</v>
      </c>
      <c r="G291" s="96" t="s">
        <v>1283</v>
      </c>
      <c r="H291" s="97" t="s">
        <v>1284</v>
      </c>
      <c r="I291" s="96">
        <v>16</v>
      </c>
      <c r="J291" s="96"/>
      <c r="K291" s="97" t="s">
        <v>1285</v>
      </c>
      <c r="L291" s="98">
        <v>2020051290046</v>
      </c>
      <c r="M291" s="96">
        <v>3</v>
      </c>
      <c r="N291" s="96">
        <v>4343</v>
      </c>
      <c r="O291" s="97" t="str">
        <f>+VLOOKUP(N291,'[2]Productos PD'!$B$2:$C$349,2,FALSE)</f>
        <v>Actualizar e implementar el plan estratégico de comunicaciones PEC.</v>
      </c>
      <c r="P291" s="96" t="s">
        <v>1295</v>
      </c>
      <c r="Q291" s="122">
        <v>1</v>
      </c>
      <c r="R291" s="122" t="s">
        <v>1001</v>
      </c>
      <c r="S291" s="122">
        <v>0.5</v>
      </c>
      <c r="T291" s="97" t="s">
        <v>1227</v>
      </c>
      <c r="U291" s="167" t="s">
        <v>1301</v>
      </c>
      <c r="V291" s="96" t="s">
        <v>983</v>
      </c>
      <c r="W291" s="54">
        <v>1</v>
      </c>
      <c r="X291" s="103" t="s">
        <v>962</v>
      </c>
      <c r="Y291" s="144">
        <v>0.2</v>
      </c>
      <c r="Z291" s="54">
        <v>1</v>
      </c>
      <c r="AA291" s="173">
        <v>1</v>
      </c>
      <c r="AB291" s="54">
        <v>1</v>
      </c>
      <c r="AC291" s="170">
        <v>100</v>
      </c>
      <c r="AD291" s="54">
        <v>1</v>
      </c>
      <c r="AE291" s="169">
        <v>100</v>
      </c>
      <c r="AF291" s="54">
        <v>1</v>
      </c>
      <c r="AG291" s="130"/>
      <c r="AH291" s="54">
        <f t="shared" si="8"/>
        <v>1</v>
      </c>
      <c r="AI291" s="54">
        <f t="shared" si="9"/>
        <v>1</v>
      </c>
      <c r="AJ291" s="163">
        <v>16188576</v>
      </c>
      <c r="AK291" s="164">
        <v>31704</v>
      </c>
      <c r="AL291" s="165" t="s">
        <v>957</v>
      </c>
      <c r="AM291" s="231">
        <v>16188576</v>
      </c>
      <c r="AN291" s="166"/>
    </row>
    <row r="292" spans="1:40" ht="25.5" x14ac:dyDescent="0.25">
      <c r="A292" s="96">
        <v>4</v>
      </c>
      <c r="B292" s="97" t="s">
        <v>189</v>
      </c>
      <c r="C292" s="96">
        <v>3</v>
      </c>
      <c r="D292" s="96" t="s">
        <v>1269</v>
      </c>
      <c r="E292" s="97" t="s">
        <v>1270</v>
      </c>
      <c r="F292" s="98">
        <v>4</v>
      </c>
      <c r="G292" s="96" t="s">
        <v>1283</v>
      </c>
      <c r="H292" s="97" t="s">
        <v>1284</v>
      </c>
      <c r="I292" s="96">
        <v>16</v>
      </c>
      <c r="J292" s="96"/>
      <c r="K292" s="97" t="s">
        <v>1285</v>
      </c>
      <c r="L292" s="98">
        <v>2020051290046</v>
      </c>
      <c r="M292" s="96">
        <v>3</v>
      </c>
      <c r="N292" s="96">
        <v>4343</v>
      </c>
      <c r="O292" s="97" t="str">
        <f>+VLOOKUP(N292,'[2]Productos PD'!$B$2:$C$349,2,FALSE)</f>
        <v>Actualizar e implementar el plan estratégico de comunicaciones PEC.</v>
      </c>
      <c r="P292" s="96" t="s">
        <v>1295</v>
      </c>
      <c r="Q292" s="122">
        <v>1</v>
      </c>
      <c r="R292" s="122" t="s">
        <v>1001</v>
      </c>
      <c r="S292" s="122">
        <v>0.5</v>
      </c>
      <c r="T292" s="97" t="s">
        <v>1227</v>
      </c>
      <c r="U292" s="167" t="s">
        <v>1301</v>
      </c>
      <c r="V292" s="96" t="s">
        <v>983</v>
      </c>
      <c r="W292" s="54">
        <v>1</v>
      </c>
      <c r="X292" s="103" t="s">
        <v>962</v>
      </c>
      <c r="Y292" s="144">
        <v>0.2</v>
      </c>
      <c r="Z292" s="54">
        <v>1</v>
      </c>
      <c r="AA292" s="173">
        <v>1</v>
      </c>
      <c r="AB292" s="54">
        <v>1</v>
      </c>
      <c r="AC292" s="170">
        <v>100</v>
      </c>
      <c r="AD292" s="54">
        <v>1</v>
      </c>
      <c r="AE292" s="169">
        <v>100</v>
      </c>
      <c r="AF292" s="54">
        <v>1</v>
      </c>
      <c r="AG292" s="130"/>
      <c r="AH292" s="54">
        <f t="shared" si="8"/>
        <v>1</v>
      </c>
      <c r="AI292" s="54">
        <f t="shared" si="9"/>
        <v>1</v>
      </c>
      <c r="AJ292" s="163">
        <v>16188576</v>
      </c>
      <c r="AK292" s="164">
        <v>31702</v>
      </c>
      <c r="AL292" s="165" t="s">
        <v>957</v>
      </c>
      <c r="AM292" s="231">
        <v>2608160</v>
      </c>
      <c r="AN292" s="166"/>
    </row>
    <row r="293" spans="1:40" ht="25.5" x14ac:dyDescent="0.25">
      <c r="A293" s="96">
        <v>4</v>
      </c>
      <c r="B293" s="97" t="s">
        <v>189</v>
      </c>
      <c r="C293" s="96">
        <v>3</v>
      </c>
      <c r="D293" s="96" t="s">
        <v>1269</v>
      </c>
      <c r="E293" s="97" t="s">
        <v>1270</v>
      </c>
      <c r="F293" s="98">
        <v>4</v>
      </c>
      <c r="G293" s="96" t="s">
        <v>1283</v>
      </c>
      <c r="H293" s="97" t="s">
        <v>1284</v>
      </c>
      <c r="I293" s="96">
        <v>16</v>
      </c>
      <c r="J293" s="96"/>
      <c r="K293" s="97" t="s">
        <v>1285</v>
      </c>
      <c r="L293" s="98">
        <v>2020051290046</v>
      </c>
      <c r="M293" s="96">
        <v>3</v>
      </c>
      <c r="N293" s="96">
        <v>4343</v>
      </c>
      <c r="O293" s="97" t="str">
        <f>+VLOOKUP(N293,'[2]Productos PD'!$B$2:$C$349,2,FALSE)</f>
        <v>Actualizar e implementar el plan estratégico de comunicaciones PEC.</v>
      </c>
      <c r="P293" s="96" t="s">
        <v>1295</v>
      </c>
      <c r="Q293" s="122">
        <v>1</v>
      </c>
      <c r="R293" s="122" t="s">
        <v>1001</v>
      </c>
      <c r="S293" s="122">
        <v>0.5</v>
      </c>
      <c r="T293" s="97" t="s">
        <v>1227</v>
      </c>
      <c r="U293" s="101" t="s">
        <v>1302</v>
      </c>
      <c r="V293" s="96" t="s">
        <v>983</v>
      </c>
      <c r="W293" s="54">
        <v>1</v>
      </c>
      <c r="X293" s="103" t="s">
        <v>962</v>
      </c>
      <c r="Y293" s="144">
        <v>0.1</v>
      </c>
      <c r="Z293" s="54">
        <v>1</v>
      </c>
      <c r="AA293" s="173">
        <v>1</v>
      </c>
      <c r="AB293" s="54">
        <v>1</v>
      </c>
      <c r="AC293" s="170">
        <v>100</v>
      </c>
      <c r="AD293" s="54">
        <v>1</v>
      </c>
      <c r="AE293" s="169">
        <v>100</v>
      </c>
      <c r="AF293" s="54">
        <v>1</v>
      </c>
      <c r="AG293" s="130"/>
      <c r="AH293" s="54">
        <f t="shared" si="8"/>
        <v>1</v>
      </c>
      <c r="AI293" s="54">
        <f t="shared" si="9"/>
        <v>1</v>
      </c>
      <c r="AJ293" s="163">
        <v>926896</v>
      </c>
      <c r="AK293" s="164"/>
      <c r="AL293" s="165" t="s">
        <v>965</v>
      </c>
      <c r="AM293" s="231">
        <v>926896</v>
      </c>
      <c r="AN293" s="153" t="s">
        <v>1239</v>
      </c>
    </row>
    <row r="294" spans="1:40" ht="25.5" x14ac:dyDescent="0.25">
      <c r="A294" s="96">
        <v>4</v>
      </c>
      <c r="B294" s="97" t="s">
        <v>189</v>
      </c>
      <c r="C294" s="96">
        <v>3</v>
      </c>
      <c r="D294" s="96" t="s">
        <v>1269</v>
      </c>
      <c r="E294" s="97" t="s">
        <v>1270</v>
      </c>
      <c r="F294" s="98">
        <v>4</v>
      </c>
      <c r="G294" s="96" t="s">
        <v>1283</v>
      </c>
      <c r="H294" s="97" t="s">
        <v>1284</v>
      </c>
      <c r="I294" s="96">
        <v>16</v>
      </c>
      <c r="J294" s="96"/>
      <c r="K294" s="97" t="s">
        <v>1285</v>
      </c>
      <c r="L294" s="98">
        <v>2020051290046</v>
      </c>
      <c r="M294" s="96">
        <v>3</v>
      </c>
      <c r="N294" s="96">
        <v>4343</v>
      </c>
      <c r="O294" s="97" t="str">
        <f>+VLOOKUP(N294,'[2]Productos PD'!$B$2:$C$349,2,FALSE)</f>
        <v>Actualizar e implementar el plan estratégico de comunicaciones PEC.</v>
      </c>
      <c r="P294" s="96" t="s">
        <v>1295</v>
      </c>
      <c r="Q294" s="122">
        <v>1</v>
      </c>
      <c r="R294" s="122" t="s">
        <v>1001</v>
      </c>
      <c r="S294" s="122">
        <v>0.5</v>
      </c>
      <c r="T294" s="97" t="s">
        <v>1227</v>
      </c>
      <c r="U294" s="101" t="s">
        <v>1302</v>
      </c>
      <c r="V294" s="96" t="s">
        <v>983</v>
      </c>
      <c r="W294" s="54">
        <v>1</v>
      </c>
      <c r="X294" s="103" t="s">
        <v>962</v>
      </c>
      <c r="Y294" s="144">
        <v>0.1</v>
      </c>
      <c r="Z294" s="54">
        <v>1</v>
      </c>
      <c r="AA294" s="173">
        <v>1</v>
      </c>
      <c r="AB294" s="54">
        <v>1</v>
      </c>
      <c r="AC294" s="170">
        <v>100</v>
      </c>
      <c r="AD294" s="54">
        <v>1</v>
      </c>
      <c r="AE294" s="169">
        <v>100</v>
      </c>
      <c r="AF294" s="54">
        <v>1</v>
      </c>
      <c r="AG294" s="130"/>
      <c r="AH294" s="54">
        <f t="shared" si="8"/>
        <v>1</v>
      </c>
      <c r="AI294" s="54">
        <f t="shared" si="9"/>
        <v>1</v>
      </c>
      <c r="AJ294" s="163">
        <v>30000000</v>
      </c>
      <c r="AK294" s="164">
        <v>31702</v>
      </c>
      <c r="AL294" s="165" t="s">
        <v>957</v>
      </c>
      <c r="AM294" s="231">
        <v>0</v>
      </c>
      <c r="AN294" s="166" t="s">
        <v>1240</v>
      </c>
    </row>
    <row r="295" spans="1:40" ht="25.5" x14ac:dyDescent="0.25">
      <c r="A295" s="96">
        <v>4</v>
      </c>
      <c r="B295" s="97" t="s">
        <v>189</v>
      </c>
      <c r="C295" s="96">
        <v>3</v>
      </c>
      <c r="D295" s="96" t="s">
        <v>1269</v>
      </c>
      <c r="E295" s="97" t="s">
        <v>1270</v>
      </c>
      <c r="F295" s="98">
        <v>4</v>
      </c>
      <c r="G295" s="96" t="s">
        <v>1283</v>
      </c>
      <c r="H295" s="97" t="s">
        <v>1284</v>
      </c>
      <c r="I295" s="96">
        <v>16</v>
      </c>
      <c r="J295" s="96"/>
      <c r="K295" s="97" t="s">
        <v>1285</v>
      </c>
      <c r="L295" s="98">
        <v>2020051290046</v>
      </c>
      <c r="M295" s="96">
        <v>3</v>
      </c>
      <c r="N295" s="96">
        <v>4343</v>
      </c>
      <c r="O295" s="97" t="str">
        <f>+VLOOKUP(N295,'[2]Productos PD'!$B$2:$C$349,2,FALSE)</f>
        <v>Actualizar e implementar el plan estratégico de comunicaciones PEC.</v>
      </c>
      <c r="P295" s="96" t="s">
        <v>1295</v>
      </c>
      <c r="Q295" s="122">
        <v>1</v>
      </c>
      <c r="R295" s="122" t="s">
        <v>1001</v>
      </c>
      <c r="S295" s="122">
        <v>0.5</v>
      </c>
      <c r="T295" s="97" t="s">
        <v>1227</v>
      </c>
      <c r="U295" s="101" t="s">
        <v>1303</v>
      </c>
      <c r="V295" s="96" t="s">
        <v>952</v>
      </c>
      <c r="W295" s="125">
        <v>4</v>
      </c>
      <c r="X295" s="103" t="s">
        <v>956</v>
      </c>
      <c r="Y295" s="144">
        <v>0.2</v>
      </c>
      <c r="Z295" s="127">
        <v>0</v>
      </c>
      <c r="AA295" s="164">
        <v>0</v>
      </c>
      <c r="AB295" s="130">
        <v>1</v>
      </c>
      <c r="AC295" s="170">
        <v>1</v>
      </c>
      <c r="AD295" s="130">
        <v>1</v>
      </c>
      <c r="AE295" s="132">
        <v>1</v>
      </c>
      <c r="AF295" s="130">
        <v>2</v>
      </c>
      <c r="AG295" s="130"/>
      <c r="AH295" s="54">
        <f>+IF(X295="Acumulado",(AA295+AC295+AE295+AG295)/(Z295+AB295+AD295+AF295),
IF(X295="No acumulado",IF(AG295&lt;&gt;"",(AG295/IF(AF295=0,1,AF295)),IF(AE295&lt;&gt;"",(AE295/IF(AD295=0,1,AD295)),IF(AC295&lt;&gt;"",(AC295/IF(AB295=0,1,AB295)),IF(AA295&lt;&gt;"",(AA295/IF(Z295=0,1,Z295)))))), IF(X295="Mantenimiento",IF(AG295&lt;&gt;"",(AG295/IF(AG295=0,1,AG295)),IF(AE295&lt;&gt;"",(AE295/IF(AE295=0,1,AE295)),IF(AC295&lt;&gt;"",(AC295/IF(AC295=0,1,AC295)),IF(AA295&lt;&gt;"",(AA295/IF(AA295=0,1,AA295)))))))))</f>
        <v>0.5</v>
      </c>
      <c r="AI295" s="54">
        <f>+IF(AH295&gt;1,1,AH295)</f>
        <v>0.5</v>
      </c>
      <c r="AJ295" s="163">
        <v>23670000</v>
      </c>
      <c r="AK295" s="164">
        <v>31702</v>
      </c>
      <c r="AL295" s="165" t="s">
        <v>957</v>
      </c>
      <c r="AM295" s="231">
        <v>0</v>
      </c>
      <c r="AN295" s="153" t="s">
        <v>1304</v>
      </c>
    </row>
    <row r="296" spans="1:40" ht="25.5" x14ac:dyDescent="0.25">
      <c r="A296" s="96">
        <v>4</v>
      </c>
      <c r="B296" s="97" t="s">
        <v>189</v>
      </c>
      <c r="C296" s="96">
        <v>3</v>
      </c>
      <c r="D296" s="96" t="s">
        <v>1269</v>
      </c>
      <c r="E296" s="97" t="s">
        <v>1270</v>
      </c>
      <c r="F296" s="98">
        <v>4</v>
      </c>
      <c r="G296" s="96" t="s">
        <v>1283</v>
      </c>
      <c r="H296" s="97" t="s">
        <v>1284</v>
      </c>
      <c r="I296" s="96">
        <v>16</v>
      </c>
      <c r="J296" s="96"/>
      <c r="K296" s="97" t="s">
        <v>1285</v>
      </c>
      <c r="L296" s="98">
        <v>2020051290046</v>
      </c>
      <c r="M296" s="96">
        <v>3</v>
      </c>
      <c r="N296" s="96">
        <v>4343</v>
      </c>
      <c r="O296" s="97" t="str">
        <f>+VLOOKUP(N296,'[2]Productos PD'!$B$2:$C$349,2,FALSE)</f>
        <v>Actualizar e implementar el plan estratégico de comunicaciones PEC.</v>
      </c>
      <c r="P296" s="96" t="s">
        <v>1295</v>
      </c>
      <c r="Q296" s="122">
        <v>1</v>
      </c>
      <c r="R296" s="122" t="s">
        <v>1001</v>
      </c>
      <c r="S296" s="122">
        <v>0.5</v>
      </c>
      <c r="T296" s="97" t="s">
        <v>1227</v>
      </c>
      <c r="U296" s="101" t="s">
        <v>1303</v>
      </c>
      <c r="V296" s="96" t="s">
        <v>952</v>
      </c>
      <c r="W296" s="125">
        <v>4</v>
      </c>
      <c r="X296" s="103" t="s">
        <v>956</v>
      </c>
      <c r="Y296" s="144">
        <v>0.2</v>
      </c>
      <c r="Z296" s="127">
        <v>0</v>
      </c>
      <c r="AA296" s="164">
        <v>0</v>
      </c>
      <c r="AB296" s="130">
        <v>1</v>
      </c>
      <c r="AC296" s="170">
        <v>1</v>
      </c>
      <c r="AD296" s="130">
        <v>1</v>
      </c>
      <c r="AE296" s="132">
        <v>1</v>
      </c>
      <c r="AF296" s="130">
        <v>2</v>
      </c>
      <c r="AG296" s="130"/>
      <c r="AH296" s="54">
        <f>+IF(X296="Acumulado",(AA296+AC296+AE296+AG296)/(Z296+AB296+AD296+AF296),
IF(X296="No acumulado",IF(AG296&lt;&gt;"",(AG296/IF(AF296=0,1,AF296)),IF(AE296&lt;&gt;"",(AE296/IF(AD296=0,1,AD296)),IF(AC296&lt;&gt;"",(AC296/IF(AB296=0,1,AB296)),IF(AA296&lt;&gt;"",(AA296/IF(Z296=0,1,Z296)))))), IF(X296="Mantenimiento",IF(AG296&lt;&gt;"",(AG296/IF(AG296=0,1,AG296)),IF(AE296&lt;&gt;"",(AE296/IF(AE296=0,1,AE296)),IF(AC296&lt;&gt;"",(AC296/IF(AC296=0,1,AC296)),IF(AA296&lt;&gt;"",(AA296/IF(AA296=0,1,AA296)))))))))</f>
        <v>0.5</v>
      </c>
      <c r="AI296" s="54">
        <f>+IF(AH296&gt;1,1,AH296)</f>
        <v>0.5</v>
      </c>
      <c r="AJ296" s="163">
        <v>1500000</v>
      </c>
      <c r="AK296" s="164"/>
      <c r="AL296" s="165" t="s">
        <v>965</v>
      </c>
      <c r="AM296" s="231">
        <v>1500000</v>
      </c>
      <c r="AN296" s="166" t="s">
        <v>1242</v>
      </c>
    </row>
    <row r="297" spans="1:40" ht="25.5" x14ac:dyDescent="0.25">
      <c r="A297" s="96">
        <v>4</v>
      </c>
      <c r="B297" s="97" t="s">
        <v>189</v>
      </c>
      <c r="C297" s="96">
        <v>3</v>
      </c>
      <c r="D297" s="96" t="s">
        <v>1269</v>
      </c>
      <c r="E297" s="97" t="s">
        <v>1270</v>
      </c>
      <c r="F297" s="98">
        <v>4</v>
      </c>
      <c r="G297" s="96" t="s">
        <v>1283</v>
      </c>
      <c r="H297" s="97" t="s">
        <v>1284</v>
      </c>
      <c r="I297" s="96">
        <v>16</v>
      </c>
      <c r="J297" s="96"/>
      <c r="K297" s="97" t="s">
        <v>1285</v>
      </c>
      <c r="L297" s="98">
        <v>2020051290046</v>
      </c>
      <c r="M297" s="96">
        <v>4</v>
      </c>
      <c r="N297" s="96">
        <v>4344</v>
      </c>
      <c r="O297" s="97" t="str">
        <f>+VLOOKUP(N297,'[2]Productos PD'!$B$2:$C$349,2,FALSE)</f>
        <v>Acciones para la implementación de la estrategia gubernamental de datos abiertos.</v>
      </c>
      <c r="P297" s="96" t="s">
        <v>952</v>
      </c>
      <c r="Q297" s="96">
        <v>4</v>
      </c>
      <c r="R297" s="122" t="s">
        <v>953</v>
      </c>
      <c r="S297" s="125">
        <v>1</v>
      </c>
      <c r="T297" s="97" t="s">
        <v>1227</v>
      </c>
      <c r="U297" s="101" t="s">
        <v>1305</v>
      </c>
      <c r="V297" s="96" t="s">
        <v>983</v>
      </c>
      <c r="W297" s="54">
        <v>1</v>
      </c>
      <c r="X297" s="103" t="s">
        <v>956</v>
      </c>
      <c r="Y297" s="144">
        <v>1</v>
      </c>
      <c r="Z297" s="54">
        <v>0</v>
      </c>
      <c r="AA297" s="54">
        <v>0</v>
      </c>
      <c r="AB297" s="54">
        <v>0</v>
      </c>
      <c r="AC297" s="170">
        <v>0</v>
      </c>
      <c r="AD297" s="54">
        <v>1</v>
      </c>
      <c r="AE297" s="169">
        <v>100</v>
      </c>
      <c r="AF297" s="54">
        <v>0</v>
      </c>
      <c r="AG297" s="113"/>
      <c r="AH297" s="54">
        <f t="shared" si="8"/>
        <v>100</v>
      </c>
      <c r="AI297" s="54">
        <f t="shared" si="9"/>
        <v>1</v>
      </c>
      <c r="AJ297" s="163">
        <v>30000000</v>
      </c>
      <c r="AK297" s="164"/>
      <c r="AL297" s="165" t="s">
        <v>965</v>
      </c>
      <c r="AM297" s="231">
        <v>15000000</v>
      </c>
      <c r="AN297" s="166" t="s">
        <v>1287</v>
      </c>
    </row>
    <row r="298" spans="1:40" ht="25.5" x14ac:dyDescent="0.25">
      <c r="A298" s="96">
        <v>4</v>
      </c>
      <c r="B298" s="97" t="s">
        <v>189</v>
      </c>
      <c r="C298" s="96">
        <v>3</v>
      </c>
      <c r="D298" s="96" t="s">
        <v>1269</v>
      </c>
      <c r="E298" s="97" t="s">
        <v>1270</v>
      </c>
      <c r="F298" s="98">
        <v>4</v>
      </c>
      <c r="G298" s="96" t="s">
        <v>1283</v>
      </c>
      <c r="H298" s="97" t="s">
        <v>1284</v>
      </c>
      <c r="I298" s="96">
        <v>16</v>
      </c>
      <c r="J298" s="96"/>
      <c r="K298" s="97" t="s">
        <v>1285</v>
      </c>
      <c r="L298" s="98">
        <v>2020051290046</v>
      </c>
      <c r="M298" s="96">
        <v>5</v>
      </c>
      <c r="N298" s="96">
        <v>4345</v>
      </c>
      <c r="O298" s="97" t="str">
        <f>+VLOOKUP(N298,'[2]Productos PD'!$B$2:$C$349,2,FALSE)</f>
        <v>Acciones para aumentar y mejorar las herramientas TIC para la interacción con el ciudadano.</v>
      </c>
      <c r="P298" s="96" t="s">
        <v>952</v>
      </c>
      <c r="Q298" s="96">
        <v>4</v>
      </c>
      <c r="R298" s="122" t="s">
        <v>953</v>
      </c>
      <c r="S298" s="125">
        <v>1</v>
      </c>
      <c r="T298" s="97" t="s">
        <v>1227</v>
      </c>
      <c r="U298" s="101" t="s">
        <v>1306</v>
      </c>
      <c r="V298" s="96" t="s">
        <v>983</v>
      </c>
      <c r="W298" s="54">
        <v>1</v>
      </c>
      <c r="X298" s="103" t="s">
        <v>956</v>
      </c>
      <c r="Y298" s="144">
        <v>0.5</v>
      </c>
      <c r="Z298" s="54">
        <v>0</v>
      </c>
      <c r="AA298" s="54">
        <v>0</v>
      </c>
      <c r="AB298" s="54">
        <v>0.33</v>
      </c>
      <c r="AC298" s="170">
        <v>33</v>
      </c>
      <c r="AD298" s="54">
        <v>0.33</v>
      </c>
      <c r="AE298" s="169">
        <v>33</v>
      </c>
      <c r="AF298" s="54">
        <v>0.33</v>
      </c>
      <c r="AG298" s="113"/>
      <c r="AH298" s="54">
        <f t="shared" si="8"/>
        <v>66.666666666666671</v>
      </c>
      <c r="AI298" s="54">
        <f t="shared" si="9"/>
        <v>1</v>
      </c>
      <c r="AJ298" s="163">
        <v>86508000</v>
      </c>
      <c r="AK298" s="164"/>
      <c r="AL298" s="165" t="s">
        <v>965</v>
      </c>
      <c r="AM298" s="231">
        <v>0</v>
      </c>
      <c r="AN298" s="166" t="s">
        <v>1287</v>
      </c>
    </row>
    <row r="299" spans="1:40" ht="25.5" x14ac:dyDescent="0.25">
      <c r="A299" s="96">
        <v>4</v>
      </c>
      <c r="B299" s="97" t="s">
        <v>189</v>
      </c>
      <c r="C299" s="96">
        <v>3</v>
      </c>
      <c r="D299" s="96" t="s">
        <v>1269</v>
      </c>
      <c r="E299" s="97" t="s">
        <v>1270</v>
      </c>
      <c r="F299" s="98">
        <v>4</v>
      </c>
      <c r="G299" s="96" t="s">
        <v>1283</v>
      </c>
      <c r="H299" s="97" t="s">
        <v>1284</v>
      </c>
      <c r="I299" s="96">
        <v>16</v>
      </c>
      <c r="J299" s="96"/>
      <c r="K299" s="97" t="s">
        <v>1285</v>
      </c>
      <c r="L299" s="98">
        <v>2020051290046</v>
      </c>
      <c r="M299" s="96">
        <v>5</v>
      </c>
      <c r="N299" s="96">
        <v>4345</v>
      </c>
      <c r="O299" s="97" t="str">
        <f>+VLOOKUP(N299,'[2]Productos PD'!$B$2:$C$349,2,FALSE)</f>
        <v>Acciones para aumentar y mejorar las herramientas TIC para la interacción con el ciudadano.</v>
      </c>
      <c r="P299" s="96" t="s">
        <v>952</v>
      </c>
      <c r="Q299" s="96">
        <v>4</v>
      </c>
      <c r="R299" s="122" t="s">
        <v>953</v>
      </c>
      <c r="S299" s="125">
        <v>1</v>
      </c>
      <c r="T299" s="97" t="s">
        <v>1227</v>
      </c>
      <c r="U299" s="97" t="s">
        <v>1307</v>
      </c>
      <c r="V299" s="96" t="s">
        <v>983</v>
      </c>
      <c r="W299" s="54">
        <v>1</v>
      </c>
      <c r="X299" s="103" t="s">
        <v>956</v>
      </c>
      <c r="Y299" s="144">
        <v>0.5</v>
      </c>
      <c r="Z299" s="54">
        <v>0</v>
      </c>
      <c r="AA299" s="54">
        <v>0</v>
      </c>
      <c r="AB299" s="54">
        <v>0</v>
      </c>
      <c r="AC299" s="170">
        <v>0</v>
      </c>
      <c r="AD299" s="54">
        <v>0.5</v>
      </c>
      <c r="AE299" s="169">
        <v>50</v>
      </c>
      <c r="AF299" s="54">
        <v>0.5</v>
      </c>
      <c r="AG299" s="130"/>
      <c r="AH299" s="54">
        <f t="shared" si="8"/>
        <v>50</v>
      </c>
      <c r="AI299" s="54">
        <f t="shared" si="9"/>
        <v>1</v>
      </c>
      <c r="AJ299" s="163">
        <v>60000000</v>
      </c>
      <c r="AK299" s="164"/>
      <c r="AL299" s="165" t="s">
        <v>965</v>
      </c>
      <c r="AM299" s="231">
        <v>0</v>
      </c>
      <c r="AN299" s="166" t="s">
        <v>1287</v>
      </c>
    </row>
    <row r="300" spans="1:40" ht="38.25" x14ac:dyDescent="0.25">
      <c r="A300" s="96">
        <v>1</v>
      </c>
      <c r="B300" s="97" t="s">
        <v>5</v>
      </c>
      <c r="C300" s="96">
        <v>12</v>
      </c>
      <c r="D300" s="96" t="s">
        <v>964</v>
      </c>
      <c r="E300" s="97" t="s">
        <v>6</v>
      </c>
      <c r="F300" s="98">
        <v>1</v>
      </c>
      <c r="G300" s="96" t="s">
        <v>1309</v>
      </c>
      <c r="H300" s="97" t="s">
        <v>1310</v>
      </c>
      <c r="I300" s="96">
        <v>9</v>
      </c>
      <c r="J300" s="96"/>
      <c r="K300" s="97" t="s">
        <v>1311</v>
      </c>
      <c r="L300" s="98">
        <v>2020051290054</v>
      </c>
      <c r="M300" s="96">
        <v>1</v>
      </c>
      <c r="N300" s="96">
        <v>11211</v>
      </c>
      <c r="O300" s="97" t="str">
        <f>+VLOOKUP(N300,'[3]Productos PD'!$B$2:$C$349,2,FALSE)</f>
        <v>Campañas artísticas, ambientales, sociales y culturales que promuevan el desarrollo humano y la participación social y comunitaria.</v>
      </c>
      <c r="P300" s="96" t="s">
        <v>952</v>
      </c>
      <c r="Q300" s="96">
        <v>4</v>
      </c>
      <c r="R300" s="122" t="s">
        <v>953</v>
      </c>
      <c r="S300" s="125">
        <v>1</v>
      </c>
      <c r="T300" s="97" t="s">
        <v>1312</v>
      </c>
      <c r="U300" s="97" t="s">
        <v>1313</v>
      </c>
      <c r="V300" s="96" t="s">
        <v>952</v>
      </c>
      <c r="W300" s="125">
        <v>1</v>
      </c>
      <c r="X300" s="103" t="s">
        <v>956</v>
      </c>
      <c r="Y300" s="144">
        <v>0.03</v>
      </c>
      <c r="Z300" s="127">
        <v>1</v>
      </c>
      <c r="AA300" s="127">
        <v>1</v>
      </c>
      <c r="AB300" s="130">
        <v>1</v>
      </c>
      <c r="AC300" s="177">
        <v>1</v>
      </c>
      <c r="AD300" s="130">
        <v>1</v>
      </c>
      <c r="AE300" s="131">
        <v>3</v>
      </c>
      <c r="AF300" s="130">
        <v>1</v>
      </c>
      <c r="AG300" s="130"/>
      <c r="AH300" s="54">
        <f t="shared" si="8"/>
        <v>1.25</v>
      </c>
      <c r="AI300" s="54">
        <f t="shared" si="9"/>
        <v>1</v>
      </c>
      <c r="AJ300" s="135">
        <v>7038373.0963080302</v>
      </c>
      <c r="AK300" s="178">
        <v>30508</v>
      </c>
      <c r="AL300" s="108" t="s">
        <v>957</v>
      </c>
      <c r="AM300" s="179">
        <v>5999890</v>
      </c>
      <c r="AN300" s="153"/>
    </row>
    <row r="301" spans="1:40" ht="38.25" x14ac:dyDescent="0.25">
      <c r="A301" s="96">
        <v>1</v>
      </c>
      <c r="B301" s="97" t="s">
        <v>5</v>
      </c>
      <c r="C301" s="96">
        <v>12</v>
      </c>
      <c r="D301" s="96" t="s">
        <v>964</v>
      </c>
      <c r="E301" s="97" t="s">
        <v>6</v>
      </c>
      <c r="F301" s="98">
        <v>1</v>
      </c>
      <c r="G301" s="96" t="s">
        <v>1309</v>
      </c>
      <c r="H301" s="97" t="s">
        <v>1310</v>
      </c>
      <c r="I301" s="96">
        <v>9</v>
      </c>
      <c r="J301" s="96"/>
      <c r="K301" s="97" t="s">
        <v>1311</v>
      </c>
      <c r="L301" s="98">
        <v>2020051290054</v>
      </c>
      <c r="M301" s="96">
        <v>1</v>
      </c>
      <c r="N301" s="96">
        <v>11211</v>
      </c>
      <c r="O301" s="97" t="str">
        <f>+VLOOKUP(N301,'[3]Productos PD'!$B$2:$C$349,2,FALSE)</f>
        <v>Campañas artísticas, ambientales, sociales y culturales que promuevan el desarrollo humano y la participación social y comunitaria.</v>
      </c>
      <c r="P301" s="96" t="s">
        <v>952</v>
      </c>
      <c r="Q301" s="96">
        <v>4</v>
      </c>
      <c r="R301" s="122" t="s">
        <v>953</v>
      </c>
      <c r="S301" s="125">
        <v>1</v>
      </c>
      <c r="T301" s="97" t="s">
        <v>1312</v>
      </c>
      <c r="U301" s="97" t="s">
        <v>1313</v>
      </c>
      <c r="V301" s="96" t="s">
        <v>952</v>
      </c>
      <c r="W301" s="125">
        <v>1</v>
      </c>
      <c r="X301" s="103" t="s">
        <v>956</v>
      </c>
      <c r="Y301" s="144">
        <v>0.03</v>
      </c>
      <c r="Z301" s="127">
        <v>1</v>
      </c>
      <c r="AA301" s="127">
        <v>1</v>
      </c>
      <c r="AB301" s="130">
        <v>1</v>
      </c>
      <c r="AC301" s="177">
        <v>1</v>
      </c>
      <c r="AD301" s="130">
        <v>1</v>
      </c>
      <c r="AE301" s="131">
        <v>3</v>
      </c>
      <c r="AF301" s="130">
        <v>1</v>
      </c>
      <c r="AG301" s="130"/>
      <c r="AH301" s="54">
        <f t="shared" si="8"/>
        <v>1.25</v>
      </c>
      <c r="AI301" s="54">
        <f t="shared" si="9"/>
        <v>1</v>
      </c>
      <c r="AJ301" s="135">
        <v>3322226.2458406799</v>
      </c>
      <c r="AK301" s="180">
        <v>50506</v>
      </c>
      <c r="AL301" s="108" t="s">
        <v>965</v>
      </c>
      <c r="AM301" s="179">
        <v>2000000</v>
      </c>
      <c r="AN301" s="153"/>
    </row>
    <row r="302" spans="1:40" ht="38.25" x14ac:dyDescent="0.25">
      <c r="A302" s="96">
        <v>1</v>
      </c>
      <c r="B302" s="97" t="s">
        <v>5</v>
      </c>
      <c r="C302" s="96">
        <v>12</v>
      </c>
      <c r="D302" s="96" t="s">
        <v>964</v>
      </c>
      <c r="E302" s="97" t="s">
        <v>6</v>
      </c>
      <c r="F302" s="98">
        <v>1</v>
      </c>
      <c r="G302" s="96" t="s">
        <v>1309</v>
      </c>
      <c r="H302" s="97" t="s">
        <v>1310</v>
      </c>
      <c r="I302" s="96">
        <v>9</v>
      </c>
      <c r="J302" s="96"/>
      <c r="K302" s="97" t="s">
        <v>1311</v>
      </c>
      <c r="L302" s="98">
        <v>2020051290054</v>
      </c>
      <c r="M302" s="96">
        <v>1</v>
      </c>
      <c r="N302" s="96">
        <v>11211</v>
      </c>
      <c r="O302" s="97" t="str">
        <f>+VLOOKUP(N302,'[3]Productos PD'!$B$2:$C$349,2,FALSE)</f>
        <v>Campañas artísticas, ambientales, sociales y culturales que promuevan el desarrollo humano y la participación social y comunitaria.</v>
      </c>
      <c r="P302" s="96" t="s">
        <v>952</v>
      </c>
      <c r="Q302" s="96">
        <v>4</v>
      </c>
      <c r="R302" s="122" t="s">
        <v>953</v>
      </c>
      <c r="S302" s="125">
        <v>1</v>
      </c>
      <c r="T302" s="97" t="s">
        <v>1312</v>
      </c>
      <c r="U302" s="97" t="s">
        <v>1314</v>
      </c>
      <c r="V302" s="96" t="s">
        <v>952</v>
      </c>
      <c r="W302" s="125">
        <v>1</v>
      </c>
      <c r="X302" s="103" t="s">
        <v>956</v>
      </c>
      <c r="Y302" s="144">
        <v>0.15</v>
      </c>
      <c r="Z302" s="127">
        <v>1</v>
      </c>
      <c r="AA302" s="127">
        <v>1</v>
      </c>
      <c r="AB302" s="130">
        <v>1</v>
      </c>
      <c r="AC302" s="177">
        <v>1</v>
      </c>
      <c r="AD302" s="130">
        <v>1</v>
      </c>
      <c r="AE302" s="131">
        <v>1</v>
      </c>
      <c r="AF302" s="130">
        <v>1</v>
      </c>
      <c r="AG302" s="130"/>
      <c r="AH302" s="54">
        <f t="shared" si="8"/>
        <v>0.75</v>
      </c>
      <c r="AI302" s="54">
        <f t="shared" si="9"/>
        <v>0.75</v>
      </c>
      <c r="AJ302" s="135">
        <v>35667300.512236901</v>
      </c>
      <c r="AK302" s="178">
        <v>30508</v>
      </c>
      <c r="AL302" s="108" t="s">
        <v>957</v>
      </c>
      <c r="AM302" s="179">
        <v>30000000</v>
      </c>
      <c r="AN302" s="153"/>
    </row>
    <row r="303" spans="1:40" ht="38.25" x14ac:dyDescent="0.25">
      <c r="A303" s="96">
        <v>1</v>
      </c>
      <c r="B303" s="97" t="s">
        <v>5</v>
      </c>
      <c r="C303" s="96">
        <v>12</v>
      </c>
      <c r="D303" s="96" t="s">
        <v>964</v>
      </c>
      <c r="E303" s="97" t="s">
        <v>6</v>
      </c>
      <c r="F303" s="98">
        <v>1</v>
      </c>
      <c r="G303" s="96" t="s">
        <v>1309</v>
      </c>
      <c r="H303" s="97" t="s">
        <v>1310</v>
      </c>
      <c r="I303" s="96">
        <v>9</v>
      </c>
      <c r="J303" s="96"/>
      <c r="K303" s="97" t="s">
        <v>1311</v>
      </c>
      <c r="L303" s="98">
        <v>2020051290054</v>
      </c>
      <c r="M303" s="96">
        <v>1</v>
      </c>
      <c r="N303" s="96">
        <v>11211</v>
      </c>
      <c r="O303" s="97" t="str">
        <f>+VLOOKUP(N303,'[3]Productos PD'!$B$2:$C$349,2,FALSE)</f>
        <v>Campañas artísticas, ambientales, sociales y culturales que promuevan el desarrollo humano y la participación social y comunitaria.</v>
      </c>
      <c r="P303" s="96" t="s">
        <v>952</v>
      </c>
      <c r="Q303" s="96">
        <v>4</v>
      </c>
      <c r="R303" s="122" t="s">
        <v>953</v>
      </c>
      <c r="S303" s="125">
        <v>1</v>
      </c>
      <c r="T303" s="97" t="s">
        <v>1312</v>
      </c>
      <c r="U303" s="97" t="s">
        <v>1314</v>
      </c>
      <c r="V303" s="96" t="s">
        <v>952</v>
      </c>
      <c r="W303" s="125">
        <v>1</v>
      </c>
      <c r="X303" s="103" t="s">
        <v>956</v>
      </c>
      <c r="Y303" s="144">
        <v>0.15</v>
      </c>
      <c r="Z303" s="127">
        <v>1</v>
      </c>
      <c r="AA303" s="127">
        <v>1</v>
      </c>
      <c r="AB303" s="130">
        <v>1</v>
      </c>
      <c r="AC303" s="177">
        <v>1</v>
      </c>
      <c r="AD303" s="130">
        <v>1</v>
      </c>
      <c r="AE303" s="131">
        <v>1</v>
      </c>
      <c r="AF303" s="130">
        <v>1</v>
      </c>
      <c r="AG303" s="130"/>
      <c r="AH303" s="54">
        <f t="shared" si="8"/>
        <v>0.75</v>
      </c>
      <c r="AI303" s="54">
        <f t="shared" si="9"/>
        <v>0.75</v>
      </c>
      <c r="AJ303" s="135">
        <v>16835544.2740307</v>
      </c>
      <c r="AK303" s="180">
        <v>50506</v>
      </c>
      <c r="AL303" s="108" t="s">
        <v>965</v>
      </c>
      <c r="AM303" s="179">
        <v>5396000</v>
      </c>
      <c r="AN303" s="153"/>
    </row>
    <row r="304" spans="1:40" ht="38.25" x14ac:dyDescent="0.25">
      <c r="A304" s="96">
        <v>1</v>
      </c>
      <c r="B304" s="97" t="s">
        <v>5</v>
      </c>
      <c r="C304" s="96">
        <v>12</v>
      </c>
      <c r="D304" s="96" t="s">
        <v>964</v>
      </c>
      <c r="E304" s="97" t="s">
        <v>6</v>
      </c>
      <c r="F304" s="98">
        <v>1</v>
      </c>
      <c r="G304" s="96" t="s">
        <v>1309</v>
      </c>
      <c r="H304" s="97" t="s">
        <v>1310</v>
      </c>
      <c r="I304" s="96">
        <v>9</v>
      </c>
      <c r="J304" s="96"/>
      <c r="K304" s="97" t="s">
        <v>1311</v>
      </c>
      <c r="L304" s="98">
        <v>2020051290054</v>
      </c>
      <c r="M304" s="96">
        <v>1</v>
      </c>
      <c r="N304" s="96">
        <v>11211</v>
      </c>
      <c r="O304" s="97" t="str">
        <f>+VLOOKUP(N304,'[3]Productos PD'!$B$2:$C$349,2,FALSE)</f>
        <v>Campañas artísticas, ambientales, sociales y culturales que promuevan el desarrollo humano y la participación social y comunitaria.</v>
      </c>
      <c r="P304" s="96" t="s">
        <v>952</v>
      </c>
      <c r="Q304" s="96">
        <v>4</v>
      </c>
      <c r="R304" s="122" t="s">
        <v>953</v>
      </c>
      <c r="S304" s="125">
        <v>1</v>
      </c>
      <c r="T304" s="97" t="s">
        <v>1312</v>
      </c>
      <c r="U304" s="97" t="s">
        <v>1315</v>
      </c>
      <c r="V304" s="96" t="s">
        <v>952</v>
      </c>
      <c r="W304" s="125">
        <v>1</v>
      </c>
      <c r="X304" s="103" t="s">
        <v>956</v>
      </c>
      <c r="Y304" s="144">
        <v>0.02</v>
      </c>
      <c r="Z304" s="127">
        <v>1</v>
      </c>
      <c r="AA304" s="127">
        <v>1</v>
      </c>
      <c r="AB304" s="130">
        <v>1</v>
      </c>
      <c r="AC304" s="177">
        <v>1</v>
      </c>
      <c r="AD304" s="130">
        <v>1</v>
      </c>
      <c r="AE304" s="131">
        <v>3</v>
      </c>
      <c r="AF304" s="130">
        <v>1</v>
      </c>
      <c r="AG304" s="130"/>
      <c r="AH304" s="54">
        <f t="shared" si="8"/>
        <v>1.25</v>
      </c>
      <c r="AI304" s="54">
        <f t="shared" si="9"/>
        <v>1</v>
      </c>
      <c r="AJ304" s="135">
        <v>6041517.0427472703</v>
      </c>
      <c r="AK304" s="178">
        <v>30508</v>
      </c>
      <c r="AL304" s="108" t="s">
        <v>957</v>
      </c>
      <c r="AM304" s="179">
        <v>5342000</v>
      </c>
      <c r="AN304" s="153"/>
    </row>
    <row r="305" spans="1:40" ht="38.25" x14ac:dyDescent="0.25">
      <c r="A305" s="96">
        <v>1</v>
      </c>
      <c r="B305" s="97" t="s">
        <v>5</v>
      </c>
      <c r="C305" s="96">
        <v>12</v>
      </c>
      <c r="D305" s="96" t="s">
        <v>964</v>
      </c>
      <c r="E305" s="97" t="s">
        <v>6</v>
      </c>
      <c r="F305" s="98">
        <v>1</v>
      </c>
      <c r="G305" s="96" t="s">
        <v>1309</v>
      </c>
      <c r="H305" s="97" t="s">
        <v>1310</v>
      </c>
      <c r="I305" s="96">
        <v>9</v>
      </c>
      <c r="J305" s="96"/>
      <c r="K305" s="97" t="s">
        <v>1311</v>
      </c>
      <c r="L305" s="98">
        <v>2020051290054</v>
      </c>
      <c r="M305" s="96">
        <v>1</v>
      </c>
      <c r="N305" s="96">
        <v>11211</v>
      </c>
      <c r="O305" s="97" t="str">
        <f>+VLOOKUP(N305,'[3]Productos PD'!$B$2:$C$349,2,FALSE)</f>
        <v>Campañas artísticas, ambientales, sociales y culturales que promuevan el desarrollo humano y la participación social y comunitaria.</v>
      </c>
      <c r="P305" s="96" t="s">
        <v>952</v>
      </c>
      <c r="Q305" s="96">
        <v>4</v>
      </c>
      <c r="R305" s="122" t="s">
        <v>953</v>
      </c>
      <c r="S305" s="125">
        <v>1</v>
      </c>
      <c r="T305" s="97" t="s">
        <v>1312</v>
      </c>
      <c r="U305" s="97" t="s">
        <v>1315</v>
      </c>
      <c r="V305" s="96" t="s">
        <v>952</v>
      </c>
      <c r="W305" s="125">
        <v>1</v>
      </c>
      <c r="X305" s="103" t="s">
        <v>956</v>
      </c>
      <c r="Y305" s="144">
        <v>0.02</v>
      </c>
      <c r="Z305" s="127">
        <v>1</v>
      </c>
      <c r="AA305" s="127">
        <v>1</v>
      </c>
      <c r="AB305" s="130">
        <v>1</v>
      </c>
      <c r="AC305" s="177">
        <v>1</v>
      </c>
      <c r="AD305" s="130">
        <v>1</v>
      </c>
      <c r="AE305" s="131">
        <v>3</v>
      </c>
      <c r="AF305" s="130">
        <v>1</v>
      </c>
      <c r="AG305" s="130"/>
      <c r="AH305" s="54">
        <f t="shared" si="8"/>
        <v>1.25</v>
      </c>
      <c r="AI305" s="54">
        <f t="shared" si="9"/>
        <v>1</v>
      </c>
      <c r="AJ305" s="135">
        <v>2851694.0221082</v>
      </c>
      <c r="AK305" s="180">
        <v>50506</v>
      </c>
      <c r="AL305" s="108" t="s">
        <v>965</v>
      </c>
      <c r="AM305" s="179">
        <v>1000000</v>
      </c>
      <c r="AN305" s="153"/>
    </row>
    <row r="306" spans="1:40" ht="38.25" x14ac:dyDescent="0.25">
      <c r="A306" s="96">
        <v>1</v>
      </c>
      <c r="B306" s="97" t="s">
        <v>5</v>
      </c>
      <c r="C306" s="96">
        <v>12</v>
      </c>
      <c r="D306" s="96" t="s">
        <v>964</v>
      </c>
      <c r="E306" s="97" t="s">
        <v>6</v>
      </c>
      <c r="F306" s="98">
        <v>1</v>
      </c>
      <c r="G306" s="96" t="s">
        <v>1309</v>
      </c>
      <c r="H306" s="97" t="s">
        <v>1310</v>
      </c>
      <c r="I306" s="96">
        <v>9</v>
      </c>
      <c r="J306" s="96"/>
      <c r="K306" s="97" t="s">
        <v>1311</v>
      </c>
      <c r="L306" s="98">
        <v>2020051290054</v>
      </c>
      <c r="M306" s="96">
        <v>1</v>
      </c>
      <c r="N306" s="96">
        <v>11211</v>
      </c>
      <c r="O306" s="97" t="str">
        <f>+VLOOKUP(N306,'[3]Productos PD'!$B$2:$C$349,2,FALSE)</f>
        <v>Campañas artísticas, ambientales, sociales y culturales que promuevan el desarrollo humano y la participación social y comunitaria.</v>
      </c>
      <c r="P306" s="96" t="s">
        <v>952</v>
      </c>
      <c r="Q306" s="96">
        <v>4</v>
      </c>
      <c r="R306" s="122" t="s">
        <v>953</v>
      </c>
      <c r="S306" s="125">
        <v>1</v>
      </c>
      <c r="T306" s="97" t="s">
        <v>1312</v>
      </c>
      <c r="U306" s="97" t="s">
        <v>1316</v>
      </c>
      <c r="V306" s="96" t="s">
        <v>952</v>
      </c>
      <c r="W306" s="125">
        <v>1</v>
      </c>
      <c r="X306" s="103" t="s">
        <v>956</v>
      </c>
      <c r="Y306" s="144">
        <v>0.05</v>
      </c>
      <c r="Z306" s="127">
        <v>0</v>
      </c>
      <c r="AA306" s="127">
        <v>0</v>
      </c>
      <c r="AB306" s="130">
        <v>0</v>
      </c>
      <c r="AC306" s="177">
        <v>0</v>
      </c>
      <c r="AD306" s="130">
        <v>0</v>
      </c>
      <c r="AE306" s="131">
        <v>0</v>
      </c>
      <c r="AF306" s="130">
        <v>1</v>
      </c>
      <c r="AG306" s="130"/>
      <c r="AH306" s="54">
        <f t="shared" si="8"/>
        <v>0</v>
      </c>
      <c r="AI306" s="54">
        <f t="shared" si="9"/>
        <v>0</v>
      </c>
      <c r="AJ306" s="135">
        <v>12283413.654445499</v>
      </c>
      <c r="AK306" s="178">
        <v>30508</v>
      </c>
      <c r="AL306" s="108" t="s">
        <v>957</v>
      </c>
      <c r="AM306" s="136">
        <v>2638608</v>
      </c>
      <c r="AN306" s="153"/>
    </row>
    <row r="307" spans="1:40" ht="38.25" x14ac:dyDescent="0.25">
      <c r="A307" s="96">
        <v>1</v>
      </c>
      <c r="B307" s="97" t="s">
        <v>5</v>
      </c>
      <c r="C307" s="96">
        <v>12</v>
      </c>
      <c r="D307" s="96" t="s">
        <v>964</v>
      </c>
      <c r="E307" s="97" t="s">
        <v>6</v>
      </c>
      <c r="F307" s="98">
        <v>1</v>
      </c>
      <c r="G307" s="96" t="s">
        <v>1309</v>
      </c>
      <c r="H307" s="97" t="s">
        <v>1310</v>
      </c>
      <c r="I307" s="96">
        <v>9</v>
      </c>
      <c r="J307" s="96"/>
      <c r="K307" s="97" t="s">
        <v>1311</v>
      </c>
      <c r="L307" s="98">
        <v>2020051290054</v>
      </c>
      <c r="M307" s="96">
        <v>1</v>
      </c>
      <c r="N307" s="96">
        <v>11211</v>
      </c>
      <c r="O307" s="97" t="str">
        <f>+VLOOKUP(N307,'[3]Productos PD'!$B$2:$C$349,2,FALSE)</f>
        <v>Campañas artísticas, ambientales, sociales y culturales que promuevan el desarrollo humano y la participación social y comunitaria.</v>
      </c>
      <c r="P307" s="96" t="s">
        <v>952</v>
      </c>
      <c r="Q307" s="96">
        <v>4</v>
      </c>
      <c r="R307" s="122" t="s">
        <v>953</v>
      </c>
      <c r="S307" s="125">
        <v>1</v>
      </c>
      <c r="T307" s="97" t="s">
        <v>1312</v>
      </c>
      <c r="U307" s="97" t="s">
        <v>1316</v>
      </c>
      <c r="V307" s="96" t="s">
        <v>952</v>
      </c>
      <c r="W307" s="125">
        <v>1</v>
      </c>
      <c r="X307" s="103" t="s">
        <v>956</v>
      </c>
      <c r="Y307" s="144">
        <v>0.05</v>
      </c>
      <c r="Z307" s="127">
        <v>0</v>
      </c>
      <c r="AA307" s="127">
        <v>0</v>
      </c>
      <c r="AB307" s="130">
        <v>0</v>
      </c>
      <c r="AC307" s="177">
        <v>0</v>
      </c>
      <c r="AD307" s="130">
        <v>0</v>
      </c>
      <c r="AE307" s="131">
        <v>0</v>
      </c>
      <c r="AF307" s="130">
        <v>1</v>
      </c>
      <c r="AG307" s="130"/>
      <c r="AH307" s="54">
        <f t="shared" si="8"/>
        <v>0</v>
      </c>
      <c r="AI307" s="54">
        <f t="shared" si="9"/>
        <v>0</v>
      </c>
      <c r="AJ307" s="135">
        <v>5797970.45040459</v>
      </c>
      <c r="AK307" s="180">
        <v>60814</v>
      </c>
      <c r="AL307" s="108" t="s">
        <v>965</v>
      </c>
      <c r="AM307" s="179">
        <v>0</v>
      </c>
      <c r="AN307" s="153"/>
    </row>
    <row r="308" spans="1:40" ht="38.25" x14ac:dyDescent="0.25">
      <c r="A308" s="96">
        <v>1</v>
      </c>
      <c r="B308" s="97" t="s">
        <v>5</v>
      </c>
      <c r="C308" s="96">
        <v>12</v>
      </c>
      <c r="D308" s="96" t="s">
        <v>964</v>
      </c>
      <c r="E308" s="97" t="s">
        <v>6</v>
      </c>
      <c r="F308" s="98">
        <v>1</v>
      </c>
      <c r="G308" s="96" t="s">
        <v>1309</v>
      </c>
      <c r="H308" s="97" t="s">
        <v>1310</v>
      </c>
      <c r="I308" s="96">
        <v>9</v>
      </c>
      <c r="J308" s="96"/>
      <c r="K308" s="97" t="s">
        <v>1311</v>
      </c>
      <c r="L308" s="98">
        <v>2020051290054</v>
      </c>
      <c r="M308" s="96">
        <v>1</v>
      </c>
      <c r="N308" s="96">
        <v>11211</v>
      </c>
      <c r="O308" s="97" t="str">
        <f>+VLOOKUP(N308,'[3]Productos PD'!$B$2:$C$349,2,FALSE)</f>
        <v>Campañas artísticas, ambientales, sociales y culturales que promuevan el desarrollo humano y la participación social y comunitaria.</v>
      </c>
      <c r="P308" s="96" t="s">
        <v>952</v>
      </c>
      <c r="Q308" s="96">
        <v>4</v>
      </c>
      <c r="R308" s="122" t="s">
        <v>953</v>
      </c>
      <c r="S308" s="125">
        <v>1</v>
      </c>
      <c r="T308" s="97" t="s">
        <v>1312</v>
      </c>
      <c r="U308" s="97" t="s">
        <v>1317</v>
      </c>
      <c r="V308" s="96" t="s">
        <v>952</v>
      </c>
      <c r="W308" s="125">
        <v>1</v>
      </c>
      <c r="X308" s="103" t="s">
        <v>956</v>
      </c>
      <c r="Y308" s="144">
        <v>0.05</v>
      </c>
      <c r="Z308" s="127">
        <v>0</v>
      </c>
      <c r="AA308" s="127">
        <v>0</v>
      </c>
      <c r="AB308" s="130">
        <v>1</v>
      </c>
      <c r="AC308" s="177">
        <v>1</v>
      </c>
      <c r="AD308" s="130">
        <v>0</v>
      </c>
      <c r="AE308" s="131">
        <v>0</v>
      </c>
      <c r="AF308" s="130">
        <v>0</v>
      </c>
      <c r="AG308" s="113"/>
      <c r="AH308" s="54">
        <f t="shared" si="8"/>
        <v>1</v>
      </c>
      <c r="AI308" s="54">
        <f t="shared" si="9"/>
        <v>1</v>
      </c>
      <c r="AJ308" s="135">
        <v>12283413.654445499</v>
      </c>
      <c r="AK308" s="178">
        <v>30508</v>
      </c>
      <c r="AL308" s="108" t="s">
        <v>957</v>
      </c>
      <c r="AM308" s="179">
        <v>10841000</v>
      </c>
      <c r="AN308" s="153"/>
    </row>
    <row r="309" spans="1:40" ht="38.25" x14ac:dyDescent="0.25">
      <c r="A309" s="96">
        <v>1</v>
      </c>
      <c r="B309" s="97" t="s">
        <v>5</v>
      </c>
      <c r="C309" s="96">
        <v>12</v>
      </c>
      <c r="D309" s="96" t="s">
        <v>964</v>
      </c>
      <c r="E309" s="97" t="s">
        <v>6</v>
      </c>
      <c r="F309" s="98">
        <v>1</v>
      </c>
      <c r="G309" s="96" t="s">
        <v>1309</v>
      </c>
      <c r="H309" s="97" t="s">
        <v>1310</v>
      </c>
      <c r="I309" s="96">
        <v>9</v>
      </c>
      <c r="J309" s="96"/>
      <c r="K309" s="97" t="s">
        <v>1311</v>
      </c>
      <c r="L309" s="98">
        <v>2020051290054</v>
      </c>
      <c r="M309" s="96">
        <v>1</v>
      </c>
      <c r="N309" s="96">
        <v>11211</v>
      </c>
      <c r="O309" s="97" t="str">
        <f>+VLOOKUP(N309,'[3]Productos PD'!$B$2:$C$349,2,FALSE)</f>
        <v>Campañas artísticas, ambientales, sociales y culturales que promuevan el desarrollo humano y la participación social y comunitaria.</v>
      </c>
      <c r="P309" s="96" t="s">
        <v>952</v>
      </c>
      <c r="Q309" s="96">
        <v>4</v>
      </c>
      <c r="R309" s="122" t="s">
        <v>953</v>
      </c>
      <c r="S309" s="125">
        <v>1</v>
      </c>
      <c r="T309" s="97" t="s">
        <v>1312</v>
      </c>
      <c r="U309" s="97" t="s">
        <v>1317</v>
      </c>
      <c r="V309" s="96" t="s">
        <v>952</v>
      </c>
      <c r="W309" s="125">
        <v>1</v>
      </c>
      <c r="X309" s="103" t="s">
        <v>956</v>
      </c>
      <c r="Y309" s="144">
        <v>0.05</v>
      </c>
      <c r="Z309" s="127">
        <v>0</v>
      </c>
      <c r="AA309" s="127">
        <v>0</v>
      </c>
      <c r="AB309" s="130">
        <v>1</v>
      </c>
      <c r="AC309" s="177">
        <v>1</v>
      </c>
      <c r="AD309" s="130">
        <v>0</v>
      </c>
      <c r="AE309" s="131">
        <v>0</v>
      </c>
      <c r="AF309" s="130">
        <v>0</v>
      </c>
      <c r="AG309" s="113"/>
      <c r="AH309" s="54">
        <f t="shared" si="8"/>
        <v>1</v>
      </c>
      <c r="AI309" s="54">
        <f t="shared" si="9"/>
        <v>1</v>
      </c>
      <c r="AJ309" s="135">
        <v>5797970.45040459</v>
      </c>
      <c r="AK309" s="180">
        <v>50510</v>
      </c>
      <c r="AL309" s="108" t="s">
        <v>965</v>
      </c>
      <c r="AM309" s="179">
        <v>3000000</v>
      </c>
      <c r="AN309" s="153"/>
    </row>
    <row r="310" spans="1:40" ht="38.25" x14ac:dyDescent="0.25">
      <c r="A310" s="96">
        <v>1</v>
      </c>
      <c r="B310" s="97" t="s">
        <v>5</v>
      </c>
      <c r="C310" s="96">
        <v>12</v>
      </c>
      <c r="D310" s="96" t="s">
        <v>964</v>
      </c>
      <c r="E310" s="97" t="s">
        <v>6</v>
      </c>
      <c r="F310" s="98">
        <v>1</v>
      </c>
      <c r="G310" s="96" t="s">
        <v>1309</v>
      </c>
      <c r="H310" s="97" t="s">
        <v>1310</v>
      </c>
      <c r="I310" s="96">
        <v>9</v>
      </c>
      <c r="J310" s="96"/>
      <c r="K310" s="97" t="s">
        <v>1311</v>
      </c>
      <c r="L310" s="98">
        <v>2020051290054</v>
      </c>
      <c r="M310" s="96">
        <v>1</v>
      </c>
      <c r="N310" s="96">
        <v>11211</v>
      </c>
      <c r="O310" s="97" t="str">
        <f>+VLOOKUP(N310,'[3]Productos PD'!$B$2:$C$349,2,FALSE)</f>
        <v>Campañas artísticas, ambientales, sociales y culturales que promuevan el desarrollo humano y la participación social y comunitaria.</v>
      </c>
      <c r="P310" s="96" t="s">
        <v>952</v>
      </c>
      <c r="Q310" s="96">
        <v>4</v>
      </c>
      <c r="R310" s="122" t="s">
        <v>953</v>
      </c>
      <c r="S310" s="125">
        <v>1</v>
      </c>
      <c r="T310" s="97" t="s">
        <v>1312</v>
      </c>
      <c r="U310" s="97" t="s">
        <v>1318</v>
      </c>
      <c r="V310" s="96" t="s">
        <v>952</v>
      </c>
      <c r="W310" s="125">
        <v>1</v>
      </c>
      <c r="X310" s="103" t="s">
        <v>956</v>
      </c>
      <c r="Y310" s="144">
        <v>0.04</v>
      </c>
      <c r="Z310" s="127">
        <v>1</v>
      </c>
      <c r="AA310" s="127">
        <v>1</v>
      </c>
      <c r="AB310" s="130">
        <v>0</v>
      </c>
      <c r="AC310" s="177">
        <v>0</v>
      </c>
      <c r="AD310" s="130">
        <v>0</v>
      </c>
      <c r="AE310" s="131">
        <v>0</v>
      </c>
      <c r="AF310" s="130">
        <v>0</v>
      </c>
      <c r="AG310" s="113"/>
      <c r="AH310" s="54">
        <f t="shared" si="8"/>
        <v>1</v>
      </c>
      <c r="AI310" s="54">
        <f t="shared" si="9"/>
        <v>1</v>
      </c>
      <c r="AJ310" s="135">
        <v>9574010.0216905996</v>
      </c>
      <c r="AK310" s="178">
        <v>30508</v>
      </c>
      <c r="AL310" s="108" t="s">
        <v>957</v>
      </c>
      <c r="AM310" s="136">
        <v>0</v>
      </c>
      <c r="AN310" s="153"/>
    </row>
    <row r="311" spans="1:40" ht="38.25" x14ac:dyDescent="0.25">
      <c r="A311" s="96">
        <v>1</v>
      </c>
      <c r="B311" s="97" t="s">
        <v>5</v>
      </c>
      <c r="C311" s="96">
        <v>12</v>
      </c>
      <c r="D311" s="96" t="s">
        <v>964</v>
      </c>
      <c r="E311" s="97" t="s">
        <v>6</v>
      </c>
      <c r="F311" s="98">
        <v>1</v>
      </c>
      <c r="G311" s="96" t="s">
        <v>1309</v>
      </c>
      <c r="H311" s="97" t="s">
        <v>1310</v>
      </c>
      <c r="I311" s="96">
        <v>9</v>
      </c>
      <c r="J311" s="96"/>
      <c r="K311" s="97" t="s">
        <v>1311</v>
      </c>
      <c r="L311" s="98">
        <v>2020051290054</v>
      </c>
      <c r="M311" s="96">
        <v>1</v>
      </c>
      <c r="N311" s="96">
        <v>11211</v>
      </c>
      <c r="O311" s="97" t="str">
        <f>+VLOOKUP(N311,'[3]Productos PD'!$B$2:$C$349,2,FALSE)</f>
        <v>Campañas artísticas, ambientales, sociales y culturales que promuevan el desarrollo humano y la participación social y comunitaria.</v>
      </c>
      <c r="P311" s="96" t="s">
        <v>952</v>
      </c>
      <c r="Q311" s="96">
        <v>4</v>
      </c>
      <c r="R311" s="122" t="s">
        <v>953</v>
      </c>
      <c r="S311" s="125">
        <v>1</v>
      </c>
      <c r="T311" s="97" t="s">
        <v>1312</v>
      </c>
      <c r="U311" s="97" t="s">
        <v>1318</v>
      </c>
      <c r="V311" s="96" t="s">
        <v>952</v>
      </c>
      <c r="W311" s="125">
        <v>1</v>
      </c>
      <c r="X311" s="103" t="s">
        <v>956</v>
      </c>
      <c r="Y311" s="144">
        <v>0.04</v>
      </c>
      <c r="Z311" s="127">
        <v>1</v>
      </c>
      <c r="AA311" s="127">
        <v>1</v>
      </c>
      <c r="AB311" s="130">
        <v>0</v>
      </c>
      <c r="AC311" s="177">
        <v>0</v>
      </c>
      <c r="AD311" s="130">
        <v>0</v>
      </c>
      <c r="AE311" s="131">
        <v>0</v>
      </c>
      <c r="AF311" s="130">
        <v>0</v>
      </c>
      <c r="AG311" s="113"/>
      <c r="AH311" s="54">
        <f t="shared" si="8"/>
        <v>1</v>
      </c>
      <c r="AI311" s="54">
        <f t="shared" si="9"/>
        <v>1</v>
      </c>
      <c r="AJ311" s="135">
        <v>4519087.9961573202</v>
      </c>
      <c r="AK311" s="180">
        <v>60814</v>
      </c>
      <c r="AL311" s="108" t="s">
        <v>965</v>
      </c>
      <c r="AM311" s="179">
        <v>0</v>
      </c>
      <c r="AN311" s="153"/>
    </row>
    <row r="312" spans="1:40" ht="38.25" x14ac:dyDescent="0.25">
      <c r="A312" s="96">
        <v>1</v>
      </c>
      <c r="B312" s="97" t="s">
        <v>5</v>
      </c>
      <c r="C312" s="96">
        <v>12</v>
      </c>
      <c r="D312" s="96" t="s">
        <v>964</v>
      </c>
      <c r="E312" s="97" t="s">
        <v>6</v>
      </c>
      <c r="F312" s="98">
        <v>1</v>
      </c>
      <c r="G312" s="96" t="s">
        <v>1309</v>
      </c>
      <c r="H312" s="97" t="s">
        <v>1310</v>
      </c>
      <c r="I312" s="96">
        <v>9</v>
      </c>
      <c r="J312" s="96"/>
      <c r="K312" s="97" t="s">
        <v>1311</v>
      </c>
      <c r="L312" s="98">
        <v>2020051290054</v>
      </c>
      <c r="M312" s="96">
        <v>1</v>
      </c>
      <c r="N312" s="96">
        <v>11211</v>
      </c>
      <c r="O312" s="97" t="str">
        <f>+VLOOKUP(N312,'[3]Productos PD'!$B$2:$C$349,2,FALSE)</f>
        <v>Campañas artísticas, ambientales, sociales y culturales que promuevan el desarrollo humano y la participación social y comunitaria.</v>
      </c>
      <c r="P312" s="96" t="s">
        <v>952</v>
      </c>
      <c r="Q312" s="96">
        <v>4</v>
      </c>
      <c r="R312" s="122" t="s">
        <v>953</v>
      </c>
      <c r="S312" s="125">
        <v>1</v>
      </c>
      <c r="T312" s="97" t="s">
        <v>1312</v>
      </c>
      <c r="U312" s="97" t="s">
        <v>1319</v>
      </c>
      <c r="V312" s="96" t="s">
        <v>952</v>
      </c>
      <c r="W312" s="125">
        <v>1</v>
      </c>
      <c r="X312" s="103" t="s">
        <v>956</v>
      </c>
      <c r="Y312" s="144">
        <v>0.06</v>
      </c>
      <c r="Z312" s="127">
        <v>0</v>
      </c>
      <c r="AA312" s="127">
        <v>0</v>
      </c>
      <c r="AB312" s="130">
        <v>0</v>
      </c>
      <c r="AC312" s="177">
        <v>0</v>
      </c>
      <c r="AD312" s="130">
        <v>0</v>
      </c>
      <c r="AE312" s="131">
        <v>0</v>
      </c>
      <c r="AF312" s="130">
        <v>1</v>
      </c>
      <c r="AG312" s="113"/>
      <c r="AH312" s="54">
        <f t="shared" si="8"/>
        <v>0</v>
      </c>
      <c r="AI312" s="54">
        <f t="shared" si="9"/>
        <v>0</v>
      </c>
      <c r="AJ312" s="135">
        <v>15670168.195389099</v>
      </c>
      <c r="AK312" s="178">
        <v>30508</v>
      </c>
      <c r="AL312" s="108" t="s">
        <v>957</v>
      </c>
      <c r="AM312" s="136">
        <v>0</v>
      </c>
      <c r="AN312" s="153"/>
    </row>
    <row r="313" spans="1:40" ht="38.25" x14ac:dyDescent="0.25">
      <c r="A313" s="96">
        <v>1</v>
      </c>
      <c r="B313" s="97" t="s">
        <v>5</v>
      </c>
      <c r="C313" s="96">
        <v>12</v>
      </c>
      <c r="D313" s="96" t="s">
        <v>964</v>
      </c>
      <c r="E313" s="97" t="s">
        <v>6</v>
      </c>
      <c r="F313" s="98">
        <v>1</v>
      </c>
      <c r="G313" s="96" t="s">
        <v>1309</v>
      </c>
      <c r="H313" s="97" t="s">
        <v>1310</v>
      </c>
      <c r="I313" s="96">
        <v>9</v>
      </c>
      <c r="J313" s="96"/>
      <c r="K313" s="97" t="s">
        <v>1311</v>
      </c>
      <c r="L313" s="98">
        <v>2020051290054</v>
      </c>
      <c r="M313" s="96">
        <v>1</v>
      </c>
      <c r="N313" s="96">
        <v>11211</v>
      </c>
      <c r="O313" s="97" t="str">
        <f>+VLOOKUP(N313,'[3]Productos PD'!$B$2:$C$349,2,FALSE)</f>
        <v>Campañas artísticas, ambientales, sociales y culturales que promuevan el desarrollo humano y la participación social y comunitaria.</v>
      </c>
      <c r="P313" s="96" t="s">
        <v>952</v>
      </c>
      <c r="Q313" s="96">
        <v>4</v>
      </c>
      <c r="R313" s="122" t="s">
        <v>953</v>
      </c>
      <c r="S313" s="125">
        <v>1</v>
      </c>
      <c r="T313" s="97" t="s">
        <v>1312</v>
      </c>
      <c r="U313" s="97" t="s">
        <v>1319</v>
      </c>
      <c r="V313" s="96" t="s">
        <v>952</v>
      </c>
      <c r="W313" s="125">
        <v>1</v>
      </c>
      <c r="X313" s="103" t="s">
        <v>956</v>
      </c>
      <c r="Y313" s="144">
        <v>0.06</v>
      </c>
      <c r="Z313" s="127">
        <v>0</v>
      </c>
      <c r="AA313" s="127">
        <v>0</v>
      </c>
      <c r="AB313" s="130">
        <v>0</v>
      </c>
      <c r="AC313" s="177">
        <v>0</v>
      </c>
      <c r="AD313" s="130">
        <v>0</v>
      </c>
      <c r="AE313" s="131">
        <v>0</v>
      </c>
      <c r="AF313" s="130">
        <v>1</v>
      </c>
      <c r="AG313" s="113"/>
      <c r="AH313" s="54">
        <f t="shared" si="8"/>
        <v>0</v>
      </c>
      <c r="AI313" s="54">
        <f t="shared" si="9"/>
        <v>0</v>
      </c>
      <c r="AJ313" s="135">
        <v>7396573.51821368</v>
      </c>
      <c r="AK313" s="180">
        <v>60814</v>
      </c>
      <c r="AL313" s="108" t="s">
        <v>965</v>
      </c>
      <c r="AM313" s="179">
        <v>0</v>
      </c>
      <c r="AN313" s="153"/>
    </row>
    <row r="314" spans="1:40" ht="38.25" x14ac:dyDescent="0.25">
      <c r="A314" s="96">
        <v>1</v>
      </c>
      <c r="B314" s="97" t="s">
        <v>5</v>
      </c>
      <c r="C314" s="96">
        <v>12</v>
      </c>
      <c r="D314" s="96" t="s">
        <v>964</v>
      </c>
      <c r="E314" s="97" t="s">
        <v>6</v>
      </c>
      <c r="F314" s="98">
        <v>1</v>
      </c>
      <c r="G314" s="96" t="s">
        <v>1309</v>
      </c>
      <c r="H314" s="97" t="s">
        <v>1310</v>
      </c>
      <c r="I314" s="96">
        <v>9</v>
      </c>
      <c r="J314" s="96"/>
      <c r="K314" s="97" t="s">
        <v>1311</v>
      </c>
      <c r="L314" s="98">
        <v>2020051290054</v>
      </c>
      <c r="M314" s="96">
        <v>1</v>
      </c>
      <c r="N314" s="96">
        <v>11211</v>
      </c>
      <c r="O314" s="97" t="str">
        <f>+VLOOKUP(N314,'[3]Productos PD'!$B$2:$C$349,2,FALSE)</f>
        <v>Campañas artísticas, ambientales, sociales y culturales que promuevan el desarrollo humano y la participación social y comunitaria.</v>
      </c>
      <c r="P314" s="96" t="s">
        <v>952</v>
      </c>
      <c r="Q314" s="96">
        <v>4</v>
      </c>
      <c r="R314" s="122" t="s">
        <v>953</v>
      </c>
      <c r="S314" s="125">
        <v>1</v>
      </c>
      <c r="T314" s="97" t="s">
        <v>1312</v>
      </c>
      <c r="U314" s="97" t="s">
        <v>1320</v>
      </c>
      <c r="V314" s="96" t="s">
        <v>952</v>
      </c>
      <c r="W314" s="125">
        <v>100</v>
      </c>
      <c r="X314" s="103" t="s">
        <v>956</v>
      </c>
      <c r="Y314" s="144">
        <v>0.3</v>
      </c>
      <c r="Z314" s="127">
        <v>100</v>
      </c>
      <c r="AA314" s="127">
        <v>100</v>
      </c>
      <c r="AB314" s="130">
        <v>100</v>
      </c>
      <c r="AC314" s="177">
        <v>121</v>
      </c>
      <c r="AD314" s="130">
        <v>100</v>
      </c>
      <c r="AE314" s="131">
        <v>125</v>
      </c>
      <c r="AF314" s="130">
        <v>100</v>
      </c>
      <c r="AG314" s="113"/>
      <c r="AH314" s="54">
        <f t="shared" si="8"/>
        <v>0.86499999999999999</v>
      </c>
      <c r="AI314" s="54">
        <f t="shared" si="9"/>
        <v>0.86499999999999999</v>
      </c>
      <c r="AJ314" s="135">
        <v>73336093.286368504</v>
      </c>
      <c r="AK314" s="178">
        <v>30508</v>
      </c>
      <c r="AL314" s="108" t="s">
        <v>957</v>
      </c>
      <c r="AM314" s="179">
        <v>68000000</v>
      </c>
      <c r="AN314" s="153"/>
    </row>
    <row r="315" spans="1:40" ht="38.25" x14ac:dyDescent="0.25">
      <c r="A315" s="96">
        <v>1</v>
      </c>
      <c r="B315" s="97" t="s">
        <v>5</v>
      </c>
      <c r="C315" s="96">
        <v>12</v>
      </c>
      <c r="D315" s="96" t="s">
        <v>964</v>
      </c>
      <c r="E315" s="97" t="s">
        <v>6</v>
      </c>
      <c r="F315" s="98">
        <v>1</v>
      </c>
      <c r="G315" s="96" t="s">
        <v>1309</v>
      </c>
      <c r="H315" s="97" t="s">
        <v>1310</v>
      </c>
      <c r="I315" s="96">
        <v>9</v>
      </c>
      <c r="J315" s="96"/>
      <c r="K315" s="97" t="s">
        <v>1311</v>
      </c>
      <c r="L315" s="98">
        <v>2020051290054</v>
      </c>
      <c r="M315" s="96">
        <v>1</v>
      </c>
      <c r="N315" s="96">
        <v>11211</v>
      </c>
      <c r="O315" s="97" t="str">
        <f>+VLOOKUP(N315,'[3]Productos PD'!$B$2:$C$349,2,FALSE)</f>
        <v>Campañas artísticas, ambientales, sociales y culturales que promuevan el desarrollo humano y la participación social y comunitaria.</v>
      </c>
      <c r="P315" s="96" t="s">
        <v>952</v>
      </c>
      <c r="Q315" s="96">
        <v>4</v>
      </c>
      <c r="R315" s="122" t="s">
        <v>953</v>
      </c>
      <c r="S315" s="125">
        <v>1</v>
      </c>
      <c r="T315" s="97" t="s">
        <v>1312</v>
      </c>
      <c r="U315" s="97" t="s">
        <v>1320</v>
      </c>
      <c r="V315" s="96" t="s">
        <v>952</v>
      </c>
      <c r="W315" s="125">
        <v>100</v>
      </c>
      <c r="X315" s="103" t="s">
        <v>956</v>
      </c>
      <c r="Y315" s="144">
        <v>0.3</v>
      </c>
      <c r="Z315" s="127">
        <v>100</v>
      </c>
      <c r="AA315" s="127">
        <v>100</v>
      </c>
      <c r="AB315" s="130">
        <v>100</v>
      </c>
      <c r="AC315" s="177">
        <v>121</v>
      </c>
      <c r="AD315" s="130">
        <v>100</v>
      </c>
      <c r="AE315" s="131">
        <v>125</v>
      </c>
      <c r="AF315" s="130">
        <v>100</v>
      </c>
      <c r="AG315" s="113"/>
      <c r="AH315" s="54">
        <f t="shared" si="8"/>
        <v>0.86499999999999999</v>
      </c>
      <c r="AI315" s="54">
        <f t="shared" si="9"/>
        <v>0.86499999999999999</v>
      </c>
      <c r="AJ315" s="135">
        <v>34615825.354753397</v>
      </c>
      <c r="AK315" s="180">
        <v>50510</v>
      </c>
      <c r="AL315" s="108" t="s">
        <v>965</v>
      </c>
      <c r="AM315" s="179">
        <v>11594000</v>
      </c>
      <c r="AN315" s="153"/>
    </row>
    <row r="316" spans="1:40" ht="38.25" x14ac:dyDescent="0.25">
      <c r="A316" s="96">
        <v>1</v>
      </c>
      <c r="B316" s="97" t="s">
        <v>5</v>
      </c>
      <c r="C316" s="96">
        <v>12</v>
      </c>
      <c r="D316" s="96" t="s">
        <v>964</v>
      </c>
      <c r="E316" s="97" t="s">
        <v>6</v>
      </c>
      <c r="F316" s="98">
        <v>1</v>
      </c>
      <c r="G316" s="96" t="s">
        <v>1309</v>
      </c>
      <c r="H316" s="97" t="s">
        <v>1310</v>
      </c>
      <c r="I316" s="96">
        <v>9</v>
      </c>
      <c r="J316" s="96"/>
      <c r="K316" s="97" t="s">
        <v>1311</v>
      </c>
      <c r="L316" s="98">
        <v>2020051290054</v>
      </c>
      <c r="M316" s="96">
        <v>1</v>
      </c>
      <c r="N316" s="96">
        <v>11211</v>
      </c>
      <c r="O316" s="97" t="str">
        <f>+VLOOKUP(N316,'[3]Productos PD'!$B$2:$C$349,2,FALSE)</f>
        <v>Campañas artísticas, ambientales, sociales y culturales que promuevan el desarrollo humano y la participación social y comunitaria.</v>
      </c>
      <c r="P316" s="96" t="s">
        <v>952</v>
      </c>
      <c r="Q316" s="96">
        <v>4</v>
      </c>
      <c r="R316" s="122" t="s">
        <v>953</v>
      </c>
      <c r="S316" s="125">
        <v>1</v>
      </c>
      <c r="T316" s="97" t="s">
        <v>1312</v>
      </c>
      <c r="U316" s="97" t="s">
        <v>1321</v>
      </c>
      <c r="V316" s="96" t="s">
        <v>952</v>
      </c>
      <c r="W316" s="125">
        <v>1</v>
      </c>
      <c r="X316" s="103" t="s">
        <v>956</v>
      </c>
      <c r="Y316" s="144">
        <v>0.3</v>
      </c>
      <c r="Z316" s="127">
        <v>0</v>
      </c>
      <c r="AA316" s="127">
        <v>0</v>
      </c>
      <c r="AB316" s="130">
        <v>0</v>
      </c>
      <c r="AC316" s="177">
        <v>0</v>
      </c>
      <c r="AD316" s="130">
        <v>0</v>
      </c>
      <c r="AE316" s="131">
        <v>0</v>
      </c>
      <c r="AF316" s="130">
        <v>1</v>
      </c>
      <c r="AG316" s="113"/>
      <c r="AH316" s="54">
        <f t="shared" si="8"/>
        <v>0</v>
      </c>
      <c r="AI316" s="54">
        <f t="shared" si="9"/>
        <v>0</v>
      </c>
      <c r="AJ316" s="135">
        <v>73336093.286368504</v>
      </c>
      <c r="AK316" s="178">
        <v>30508</v>
      </c>
      <c r="AL316" s="108" t="s">
        <v>957</v>
      </c>
      <c r="AM316" s="136">
        <v>12638608</v>
      </c>
      <c r="AN316" s="153"/>
    </row>
    <row r="317" spans="1:40" ht="38.25" x14ac:dyDescent="0.25">
      <c r="A317" s="96">
        <v>1</v>
      </c>
      <c r="B317" s="97" t="s">
        <v>5</v>
      </c>
      <c r="C317" s="96">
        <v>12</v>
      </c>
      <c r="D317" s="96" t="s">
        <v>964</v>
      </c>
      <c r="E317" s="97" t="s">
        <v>6</v>
      </c>
      <c r="F317" s="98">
        <v>1</v>
      </c>
      <c r="G317" s="96" t="s">
        <v>1309</v>
      </c>
      <c r="H317" s="97" t="s">
        <v>1310</v>
      </c>
      <c r="I317" s="96">
        <v>9</v>
      </c>
      <c r="J317" s="96"/>
      <c r="K317" s="97" t="s">
        <v>1311</v>
      </c>
      <c r="L317" s="98">
        <v>2020051290054</v>
      </c>
      <c r="M317" s="96">
        <v>1</v>
      </c>
      <c r="N317" s="96">
        <v>11211</v>
      </c>
      <c r="O317" s="97" t="str">
        <f>+VLOOKUP(N317,'[3]Productos PD'!$B$2:$C$349,2,FALSE)</f>
        <v>Campañas artísticas, ambientales, sociales y culturales que promuevan el desarrollo humano y la participación social y comunitaria.</v>
      </c>
      <c r="P317" s="96" t="s">
        <v>952</v>
      </c>
      <c r="Q317" s="96">
        <v>4</v>
      </c>
      <c r="R317" s="122" t="s">
        <v>953</v>
      </c>
      <c r="S317" s="125">
        <v>1</v>
      </c>
      <c r="T317" s="97" t="s">
        <v>1312</v>
      </c>
      <c r="U317" s="97" t="s">
        <v>1321</v>
      </c>
      <c r="V317" s="96" t="s">
        <v>952</v>
      </c>
      <c r="W317" s="125">
        <v>1</v>
      </c>
      <c r="X317" s="103" t="s">
        <v>956</v>
      </c>
      <c r="Y317" s="144">
        <v>0.3</v>
      </c>
      <c r="Z317" s="127">
        <v>0</v>
      </c>
      <c r="AA317" s="127">
        <v>0</v>
      </c>
      <c r="AB317" s="130">
        <v>0</v>
      </c>
      <c r="AC317" s="177">
        <v>0</v>
      </c>
      <c r="AD317" s="130">
        <v>0</v>
      </c>
      <c r="AE317" s="131">
        <v>0</v>
      </c>
      <c r="AF317" s="130">
        <v>1</v>
      </c>
      <c r="AG317" s="113"/>
      <c r="AH317" s="54">
        <f t="shared" si="8"/>
        <v>0</v>
      </c>
      <c r="AI317" s="54">
        <f t="shared" si="9"/>
        <v>0</v>
      </c>
      <c r="AJ317" s="135">
        <v>34615825.354753397</v>
      </c>
      <c r="AK317" s="180">
        <v>60814</v>
      </c>
      <c r="AL317" s="108" t="s">
        <v>965</v>
      </c>
      <c r="AM317" s="179">
        <v>0</v>
      </c>
      <c r="AN317" s="153"/>
    </row>
    <row r="318" spans="1:40" ht="38.25" x14ac:dyDescent="0.25">
      <c r="A318" s="96">
        <v>1</v>
      </c>
      <c r="B318" s="97" t="s">
        <v>5</v>
      </c>
      <c r="C318" s="96">
        <v>12</v>
      </c>
      <c r="D318" s="96" t="s">
        <v>964</v>
      </c>
      <c r="E318" s="97" t="s">
        <v>6</v>
      </c>
      <c r="F318" s="98">
        <v>1</v>
      </c>
      <c r="G318" s="96" t="s">
        <v>1309</v>
      </c>
      <c r="H318" s="97" t="s">
        <v>1310</v>
      </c>
      <c r="I318" s="96">
        <v>9</v>
      </c>
      <c r="J318" s="96"/>
      <c r="K318" s="97" t="s">
        <v>1311</v>
      </c>
      <c r="L318" s="98">
        <v>2020051290054</v>
      </c>
      <c r="M318" s="96">
        <v>2</v>
      </c>
      <c r="N318" s="96">
        <v>11212</v>
      </c>
      <c r="O318" s="97" t="str">
        <f>+VLOOKUP(N318,'[3]Productos PD'!$B$2:$C$349,2,FALSE)</f>
        <v>Convenios para el fortalecimiento del sector cultural, realizados.</v>
      </c>
      <c r="P318" s="96" t="s">
        <v>952</v>
      </c>
      <c r="Q318" s="96">
        <v>4</v>
      </c>
      <c r="R318" s="96" t="s">
        <v>953</v>
      </c>
      <c r="S318" s="125">
        <v>1</v>
      </c>
      <c r="T318" s="97" t="s">
        <v>1312</v>
      </c>
      <c r="U318" s="97" t="s">
        <v>1322</v>
      </c>
      <c r="V318" s="96" t="s">
        <v>952</v>
      </c>
      <c r="W318" s="125">
        <v>1</v>
      </c>
      <c r="X318" s="103" t="s">
        <v>956</v>
      </c>
      <c r="Y318" s="144">
        <v>0.1075</v>
      </c>
      <c r="Z318" s="127">
        <v>0</v>
      </c>
      <c r="AA318" s="127">
        <v>0</v>
      </c>
      <c r="AB318" s="130">
        <v>0</v>
      </c>
      <c r="AC318" s="177">
        <v>0</v>
      </c>
      <c r="AD318" s="130">
        <v>1</v>
      </c>
      <c r="AE318" s="131">
        <v>0</v>
      </c>
      <c r="AF318" s="130">
        <v>0</v>
      </c>
      <c r="AG318" s="113"/>
      <c r="AH318" s="54">
        <f t="shared" si="8"/>
        <v>0</v>
      </c>
      <c r="AI318" s="54">
        <f t="shared" si="9"/>
        <v>0</v>
      </c>
      <c r="AJ318" s="135">
        <v>7645592.8958814899</v>
      </c>
      <c r="AK318" s="178">
        <v>30504</v>
      </c>
      <c r="AL318" s="108" t="s">
        <v>957</v>
      </c>
      <c r="AM318" s="179">
        <v>0</v>
      </c>
      <c r="AN318" s="153" t="s">
        <v>1323</v>
      </c>
    </row>
    <row r="319" spans="1:40" ht="38.25" x14ac:dyDescent="0.25">
      <c r="A319" s="96">
        <v>1</v>
      </c>
      <c r="B319" s="97" t="s">
        <v>5</v>
      </c>
      <c r="C319" s="96">
        <v>12</v>
      </c>
      <c r="D319" s="96" t="s">
        <v>964</v>
      </c>
      <c r="E319" s="97" t="s">
        <v>6</v>
      </c>
      <c r="F319" s="98">
        <v>1</v>
      </c>
      <c r="G319" s="96" t="s">
        <v>1309</v>
      </c>
      <c r="H319" s="97" t="s">
        <v>1310</v>
      </c>
      <c r="I319" s="96">
        <v>9</v>
      </c>
      <c r="J319" s="96"/>
      <c r="K319" s="97" t="s">
        <v>1311</v>
      </c>
      <c r="L319" s="98">
        <v>2020051290054</v>
      </c>
      <c r="M319" s="96">
        <v>2</v>
      </c>
      <c r="N319" s="96">
        <v>11212</v>
      </c>
      <c r="O319" s="97" t="str">
        <f>+VLOOKUP(N319,'[3]Productos PD'!$B$2:$C$349,2,FALSE)</f>
        <v>Convenios para el fortalecimiento del sector cultural, realizados.</v>
      </c>
      <c r="P319" s="96" t="s">
        <v>952</v>
      </c>
      <c r="Q319" s="96">
        <v>4</v>
      </c>
      <c r="R319" s="96" t="s">
        <v>953</v>
      </c>
      <c r="S319" s="125">
        <v>1</v>
      </c>
      <c r="T319" s="97" t="s">
        <v>1312</v>
      </c>
      <c r="U319" s="97" t="s">
        <v>1324</v>
      </c>
      <c r="V319" s="96" t="s">
        <v>952</v>
      </c>
      <c r="W319" s="125">
        <v>1</v>
      </c>
      <c r="X319" s="103" t="s">
        <v>956</v>
      </c>
      <c r="Y319" s="122">
        <v>9.7299999999999998E-2</v>
      </c>
      <c r="Z319" s="127">
        <v>0</v>
      </c>
      <c r="AA319" s="127">
        <v>0</v>
      </c>
      <c r="AB319" s="130">
        <v>0</v>
      </c>
      <c r="AC319" s="177">
        <v>0</v>
      </c>
      <c r="AD319" s="130">
        <v>0</v>
      </c>
      <c r="AE319" s="131">
        <v>0</v>
      </c>
      <c r="AF319" s="130">
        <v>1</v>
      </c>
      <c r="AG319" s="130"/>
      <c r="AH319" s="54">
        <f t="shared" si="8"/>
        <v>0</v>
      </c>
      <c r="AI319" s="54">
        <f t="shared" si="9"/>
        <v>0</v>
      </c>
      <c r="AJ319" s="135">
        <v>6922972.8402431803</v>
      </c>
      <c r="AK319" s="178">
        <v>30504</v>
      </c>
      <c r="AL319" s="108" t="s">
        <v>957</v>
      </c>
      <c r="AM319" s="179">
        <v>0</v>
      </c>
      <c r="AN319" s="153"/>
    </row>
    <row r="320" spans="1:40" ht="38.25" x14ac:dyDescent="0.25">
      <c r="A320" s="96">
        <v>1</v>
      </c>
      <c r="B320" s="97" t="s">
        <v>5</v>
      </c>
      <c r="C320" s="96">
        <v>12</v>
      </c>
      <c r="D320" s="96" t="s">
        <v>964</v>
      </c>
      <c r="E320" s="97" t="s">
        <v>6</v>
      </c>
      <c r="F320" s="98">
        <v>1</v>
      </c>
      <c r="G320" s="96" t="s">
        <v>1309</v>
      </c>
      <c r="H320" s="97" t="s">
        <v>1310</v>
      </c>
      <c r="I320" s="96">
        <v>9</v>
      </c>
      <c r="J320" s="96"/>
      <c r="K320" s="97" t="s">
        <v>1311</v>
      </c>
      <c r="L320" s="98">
        <v>2020051290054</v>
      </c>
      <c r="M320" s="96">
        <v>2</v>
      </c>
      <c r="N320" s="96">
        <v>11212</v>
      </c>
      <c r="O320" s="97" t="str">
        <f>+VLOOKUP(N320,'[3]Productos PD'!$B$2:$C$349,2,FALSE)</f>
        <v>Convenios para el fortalecimiento del sector cultural, realizados.</v>
      </c>
      <c r="P320" s="96" t="s">
        <v>952</v>
      </c>
      <c r="Q320" s="96">
        <v>4</v>
      </c>
      <c r="R320" s="96" t="s">
        <v>953</v>
      </c>
      <c r="S320" s="125">
        <v>1</v>
      </c>
      <c r="T320" s="97" t="s">
        <v>1312</v>
      </c>
      <c r="U320" s="97" t="s">
        <v>1325</v>
      </c>
      <c r="V320" s="96" t="s">
        <v>952</v>
      </c>
      <c r="W320" s="125">
        <v>1</v>
      </c>
      <c r="X320" s="103" t="s">
        <v>956</v>
      </c>
      <c r="Y320" s="122">
        <v>0.79510000000000003</v>
      </c>
      <c r="Z320" s="127">
        <v>0</v>
      </c>
      <c r="AA320" s="127">
        <v>0</v>
      </c>
      <c r="AB320" s="130">
        <v>0</v>
      </c>
      <c r="AC320" s="177">
        <v>0</v>
      </c>
      <c r="AD320" s="130">
        <v>1</v>
      </c>
      <c r="AE320" s="131">
        <v>1</v>
      </c>
      <c r="AF320" s="130">
        <v>0</v>
      </c>
      <c r="AG320" s="130"/>
      <c r="AH320" s="54">
        <f t="shared" si="8"/>
        <v>1</v>
      </c>
      <c r="AI320" s="54">
        <f t="shared" si="9"/>
        <v>1</v>
      </c>
      <c r="AJ320" s="135">
        <v>56533410.373875298</v>
      </c>
      <c r="AK320" s="178">
        <v>30504</v>
      </c>
      <c r="AL320" s="108" t="s">
        <v>957</v>
      </c>
      <c r="AM320" s="179">
        <v>56533410</v>
      </c>
      <c r="AN320" s="153"/>
    </row>
    <row r="321" spans="1:40" ht="51" x14ac:dyDescent="0.25">
      <c r="A321" s="96">
        <v>1</v>
      </c>
      <c r="B321" s="97" t="s">
        <v>5</v>
      </c>
      <c r="C321" s="96">
        <v>12</v>
      </c>
      <c r="D321" s="96" t="s">
        <v>964</v>
      </c>
      <c r="E321" s="97" t="s">
        <v>6</v>
      </c>
      <c r="F321" s="98">
        <v>1</v>
      </c>
      <c r="G321" s="96" t="s">
        <v>1309</v>
      </c>
      <c r="H321" s="97" t="s">
        <v>1310</v>
      </c>
      <c r="I321" s="96">
        <v>9</v>
      </c>
      <c r="J321" s="96"/>
      <c r="K321" s="97" t="s">
        <v>1311</v>
      </c>
      <c r="L321" s="98">
        <v>2020051290054</v>
      </c>
      <c r="M321" s="96">
        <v>3</v>
      </c>
      <c r="N321" s="96">
        <v>11213</v>
      </c>
      <c r="O321" s="97" t="str">
        <f>+VLOOKUP(N321,'[3]Productos PD'!$B$2:$C$349,2,FALSE)</f>
        <v>Acciones para el fortalecimiento de artistas, grupos artísticos y culturales.</v>
      </c>
      <c r="P321" s="96" t="s">
        <v>952</v>
      </c>
      <c r="Q321" s="96">
        <v>4</v>
      </c>
      <c r="R321" s="96" t="s">
        <v>953</v>
      </c>
      <c r="S321" s="125">
        <v>1</v>
      </c>
      <c r="T321" s="97" t="s">
        <v>1312</v>
      </c>
      <c r="U321" s="97" t="s">
        <v>1326</v>
      </c>
      <c r="V321" s="96" t="s">
        <v>952</v>
      </c>
      <c r="W321" s="125">
        <v>1</v>
      </c>
      <c r="X321" s="96" t="s">
        <v>984</v>
      </c>
      <c r="Y321" s="144">
        <v>0.17810000000000001</v>
      </c>
      <c r="Z321" s="127">
        <v>1</v>
      </c>
      <c r="AA321" s="127">
        <v>1</v>
      </c>
      <c r="AB321" s="130">
        <v>1</v>
      </c>
      <c r="AC321" s="177">
        <v>1</v>
      </c>
      <c r="AD321" s="130">
        <v>1</v>
      </c>
      <c r="AE321" s="131">
        <v>1</v>
      </c>
      <c r="AF321" s="130">
        <v>1</v>
      </c>
      <c r="AG321" s="130"/>
      <c r="AH321" s="54">
        <f t="shared" si="8"/>
        <v>1</v>
      </c>
      <c r="AI321" s="54">
        <f t="shared" si="9"/>
        <v>1</v>
      </c>
      <c r="AJ321" s="135">
        <v>13089833.888765899</v>
      </c>
      <c r="AK321" s="180">
        <v>30508</v>
      </c>
      <c r="AL321" s="108" t="s">
        <v>957</v>
      </c>
      <c r="AM321" s="179">
        <v>14000000</v>
      </c>
      <c r="AN321" s="153"/>
    </row>
    <row r="322" spans="1:40" ht="51" x14ac:dyDescent="0.25">
      <c r="A322" s="96">
        <v>1</v>
      </c>
      <c r="B322" s="97" t="s">
        <v>5</v>
      </c>
      <c r="C322" s="96">
        <v>12</v>
      </c>
      <c r="D322" s="96" t="s">
        <v>964</v>
      </c>
      <c r="E322" s="97" t="s">
        <v>6</v>
      </c>
      <c r="F322" s="98">
        <v>1</v>
      </c>
      <c r="G322" s="96" t="s">
        <v>1309</v>
      </c>
      <c r="H322" s="97" t="s">
        <v>1310</v>
      </c>
      <c r="I322" s="96">
        <v>9</v>
      </c>
      <c r="J322" s="96"/>
      <c r="K322" s="97" t="s">
        <v>1311</v>
      </c>
      <c r="L322" s="98">
        <v>2020051290054</v>
      </c>
      <c r="M322" s="96">
        <v>3</v>
      </c>
      <c r="N322" s="96">
        <v>11213</v>
      </c>
      <c r="O322" s="97" t="str">
        <f>+VLOOKUP(N322,'[3]Productos PD'!$B$2:$C$349,2,FALSE)</f>
        <v>Acciones para el fortalecimiento de artistas, grupos artísticos y culturales.</v>
      </c>
      <c r="P322" s="96" t="s">
        <v>952</v>
      </c>
      <c r="Q322" s="96">
        <v>4</v>
      </c>
      <c r="R322" s="96" t="s">
        <v>953</v>
      </c>
      <c r="S322" s="125">
        <v>1</v>
      </c>
      <c r="T322" s="97" t="s">
        <v>1312</v>
      </c>
      <c r="U322" s="97" t="s">
        <v>1326</v>
      </c>
      <c r="V322" s="96" t="s">
        <v>952</v>
      </c>
      <c r="W322" s="125">
        <v>1</v>
      </c>
      <c r="X322" s="96" t="s">
        <v>984</v>
      </c>
      <c r="Y322" s="144">
        <v>0.17810000000000001</v>
      </c>
      <c r="Z322" s="127">
        <v>1</v>
      </c>
      <c r="AA322" s="127">
        <v>1</v>
      </c>
      <c r="AB322" s="130">
        <v>1</v>
      </c>
      <c r="AC322" s="177">
        <v>1</v>
      </c>
      <c r="AD322" s="130">
        <v>1</v>
      </c>
      <c r="AE322" s="131">
        <v>1</v>
      </c>
      <c r="AF322" s="130">
        <v>1</v>
      </c>
      <c r="AG322" s="113"/>
      <c r="AH322" s="54">
        <f t="shared" si="8"/>
        <v>1</v>
      </c>
      <c r="AI322" s="54">
        <f t="shared" si="9"/>
        <v>1</v>
      </c>
      <c r="AJ322" s="135">
        <v>9082669.4282288998</v>
      </c>
      <c r="AK322" s="180">
        <v>50504</v>
      </c>
      <c r="AL322" s="108" t="s">
        <v>1327</v>
      </c>
      <c r="AM322" s="179">
        <v>6941900</v>
      </c>
      <c r="AN322" s="153"/>
    </row>
    <row r="323" spans="1:40" ht="38.25" x14ac:dyDescent="0.25">
      <c r="A323" s="96">
        <v>1</v>
      </c>
      <c r="B323" s="97" t="s">
        <v>5</v>
      </c>
      <c r="C323" s="96">
        <v>12</v>
      </c>
      <c r="D323" s="96" t="s">
        <v>964</v>
      </c>
      <c r="E323" s="97" t="s">
        <v>6</v>
      </c>
      <c r="F323" s="98">
        <v>1</v>
      </c>
      <c r="G323" s="96" t="s">
        <v>1309</v>
      </c>
      <c r="H323" s="97" t="s">
        <v>1310</v>
      </c>
      <c r="I323" s="96">
        <v>9</v>
      </c>
      <c r="J323" s="96"/>
      <c r="K323" s="97" t="s">
        <v>1311</v>
      </c>
      <c r="L323" s="98">
        <v>2020051290054</v>
      </c>
      <c r="M323" s="96">
        <v>3</v>
      </c>
      <c r="N323" s="96">
        <v>11213</v>
      </c>
      <c r="O323" s="97" t="str">
        <f>+VLOOKUP(N323,'[3]Productos PD'!$B$2:$C$349,2,FALSE)</f>
        <v>Acciones para el fortalecimiento de artistas, grupos artísticos y culturales.</v>
      </c>
      <c r="P323" s="96" t="s">
        <v>952</v>
      </c>
      <c r="Q323" s="96">
        <v>4</v>
      </c>
      <c r="R323" s="96" t="s">
        <v>953</v>
      </c>
      <c r="S323" s="125">
        <v>1</v>
      </c>
      <c r="T323" s="97" t="s">
        <v>1312</v>
      </c>
      <c r="U323" s="97" t="s">
        <v>1328</v>
      </c>
      <c r="V323" s="96" t="s">
        <v>952</v>
      </c>
      <c r="W323" s="125">
        <v>1</v>
      </c>
      <c r="X323" s="96" t="s">
        <v>984</v>
      </c>
      <c r="Y323" s="122">
        <v>5.0026526947731999E-2</v>
      </c>
      <c r="Z323" s="127">
        <v>1</v>
      </c>
      <c r="AA323" s="127">
        <v>1</v>
      </c>
      <c r="AB323" s="130">
        <v>1</v>
      </c>
      <c r="AC323" s="177">
        <v>1</v>
      </c>
      <c r="AD323" s="130">
        <v>1</v>
      </c>
      <c r="AE323" s="131">
        <v>1</v>
      </c>
      <c r="AF323" s="130">
        <v>1</v>
      </c>
      <c r="AG323" s="113"/>
      <c r="AH323" s="54">
        <f t="shared" si="8"/>
        <v>1</v>
      </c>
      <c r="AI323" s="54">
        <f t="shared" si="9"/>
        <v>1</v>
      </c>
      <c r="AJ323" s="135">
        <v>3676492.9259341098</v>
      </c>
      <c r="AK323" s="180">
        <v>30508</v>
      </c>
      <c r="AL323" s="108" t="s">
        <v>957</v>
      </c>
      <c r="AM323" s="179">
        <v>1875000</v>
      </c>
      <c r="AN323" s="153"/>
    </row>
    <row r="324" spans="1:40" ht="38.25" x14ac:dyDescent="0.25">
      <c r="A324" s="96">
        <v>1</v>
      </c>
      <c r="B324" s="97" t="s">
        <v>5</v>
      </c>
      <c r="C324" s="96">
        <v>12</v>
      </c>
      <c r="D324" s="96" t="s">
        <v>964</v>
      </c>
      <c r="E324" s="97" t="s">
        <v>6</v>
      </c>
      <c r="F324" s="98">
        <v>1</v>
      </c>
      <c r="G324" s="96" t="s">
        <v>1309</v>
      </c>
      <c r="H324" s="97" t="s">
        <v>1310</v>
      </c>
      <c r="I324" s="96">
        <v>9</v>
      </c>
      <c r="J324" s="96"/>
      <c r="K324" s="97" t="s">
        <v>1311</v>
      </c>
      <c r="L324" s="98">
        <v>2020051290054</v>
      </c>
      <c r="M324" s="96">
        <v>3</v>
      </c>
      <c r="N324" s="96">
        <v>11213</v>
      </c>
      <c r="O324" s="97" t="str">
        <f>+VLOOKUP(N324,'[3]Productos PD'!$B$2:$C$349,2,FALSE)</f>
        <v>Acciones para el fortalecimiento de artistas, grupos artísticos y culturales.</v>
      </c>
      <c r="P324" s="96" t="s">
        <v>952</v>
      </c>
      <c r="Q324" s="96">
        <v>4</v>
      </c>
      <c r="R324" s="96" t="s">
        <v>953</v>
      </c>
      <c r="S324" s="125">
        <v>1</v>
      </c>
      <c r="T324" s="97" t="s">
        <v>1312</v>
      </c>
      <c r="U324" s="97" t="s">
        <v>1328</v>
      </c>
      <c r="V324" s="96" t="s">
        <v>952</v>
      </c>
      <c r="W324" s="125">
        <v>1</v>
      </c>
      <c r="X324" s="96" t="s">
        <v>984</v>
      </c>
      <c r="Y324" s="122">
        <v>5.0026526947731999E-2</v>
      </c>
      <c r="Z324" s="127">
        <v>1</v>
      </c>
      <c r="AA324" s="127">
        <v>1</v>
      </c>
      <c r="AB324" s="130">
        <v>1</v>
      </c>
      <c r="AC324" s="177">
        <v>1</v>
      </c>
      <c r="AD324" s="130">
        <v>1</v>
      </c>
      <c r="AE324" s="131">
        <v>1</v>
      </c>
      <c r="AF324" s="130">
        <v>1</v>
      </c>
      <c r="AG324" s="113"/>
      <c r="AH324" s="54">
        <f t="shared" si="8"/>
        <v>1</v>
      </c>
      <c r="AI324" s="54">
        <f t="shared" si="9"/>
        <v>1</v>
      </c>
      <c r="AJ324" s="135">
        <v>2551015.5579697499</v>
      </c>
      <c r="AK324" s="180">
        <v>50504</v>
      </c>
      <c r="AL324" s="108" t="s">
        <v>1327</v>
      </c>
      <c r="AM324" s="179">
        <v>6681752</v>
      </c>
      <c r="AN324" s="153"/>
    </row>
    <row r="325" spans="1:40" ht="38.25" x14ac:dyDescent="0.25">
      <c r="A325" s="96">
        <v>1</v>
      </c>
      <c r="B325" s="97" t="s">
        <v>5</v>
      </c>
      <c r="C325" s="96">
        <v>12</v>
      </c>
      <c r="D325" s="96" t="s">
        <v>964</v>
      </c>
      <c r="E325" s="97" t="s">
        <v>6</v>
      </c>
      <c r="F325" s="98">
        <v>1</v>
      </c>
      <c r="G325" s="96" t="s">
        <v>1309</v>
      </c>
      <c r="H325" s="97" t="s">
        <v>1310</v>
      </c>
      <c r="I325" s="96">
        <v>9</v>
      </c>
      <c r="J325" s="96"/>
      <c r="K325" s="97" t="s">
        <v>1311</v>
      </c>
      <c r="L325" s="98">
        <v>2020051290054</v>
      </c>
      <c r="M325" s="96">
        <v>3</v>
      </c>
      <c r="N325" s="96">
        <v>11213</v>
      </c>
      <c r="O325" s="97" t="str">
        <f>+VLOOKUP(N325,'[3]Productos PD'!$B$2:$C$349,2,FALSE)</f>
        <v>Acciones para el fortalecimiento de artistas, grupos artísticos y culturales.</v>
      </c>
      <c r="P325" s="96" t="s">
        <v>952</v>
      </c>
      <c r="Q325" s="96">
        <v>4</v>
      </c>
      <c r="R325" s="96" t="s">
        <v>953</v>
      </c>
      <c r="S325" s="125">
        <v>1</v>
      </c>
      <c r="T325" s="97" t="s">
        <v>1312</v>
      </c>
      <c r="U325" s="104" t="s">
        <v>1329</v>
      </c>
      <c r="V325" s="96" t="s">
        <v>952</v>
      </c>
      <c r="W325" s="125">
        <v>1</v>
      </c>
      <c r="X325" s="103" t="s">
        <v>956</v>
      </c>
      <c r="Y325" s="122">
        <v>0.119457305682165</v>
      </c>
      <c r="Z325" s="127">
        <v>0</v>
      </c>
      <c r="AA325" s="127">
        <v>0</v>
      </c>
      <c r="AB325" s="130">
        <v>0</v>
      </c>
      <c r="AC325" s="177">
        <v>0</v>
      </c>
      <c r="AD325" s="130">
        <v>1</v>
      </c>
      <c r="AE325" s="131">
        <v>0</v>
      </c>
      <c r="AF325" s="130">
        <v>0</v>
      </c>
      <c r="AG325" s="130"/>
      <c r="AH325" s="54">
        <f t="shared" si="8"/>
        <v>0</v>
      </c>
      <c r="AI325" s="54">
        <f t="shared" si="9"/>
        <v>0</v>
      </c>
      <c r="AJ325" s="135">
        <v>8779021.1731166299</v>
      </c>
      <c r="AK325" s="180">
        <v>30508</v>
      </c>
      <c r="AL325" s="108" t="s">
        <v>957</v>
      </c>
      <c r="AM325" s="136">
        <v>12638608</v>
      </c>
      <c r="AN325" s="153" t="s">
        <v>1330</v>
      </c>
    </row>
    <row r="326" spans="1:40" ht="38.25" x14ac:dyDescent="0.25">
      <c r="A326" s="96">
        <v>1</v>
      </c>
      <c r="B326" s="97" t="s">
        <v>5</v>
      </c>
      <c r="C326" s="96">
        <v>12</v>
      </c>
      <c r="D326" s="96" t="s">
        <v>964</v>
      </c>
      <c r="E326" s="97" t="s">
        <v>6</v>
      </c>
      <c r="F326" s="98">
        <v>1</v>
      </c>
      <c r="G326" s="96" t="s">
        <v>1309</v>
      </c>
      <c r="H326" s="97" t="s">
        <v>1310</v>
      </c>
      <c r="I326" s="96">
        <v>9</v>
      </c>
      <c r="J326" s="96"/>
      <c r="K326" s="97" t="s">
        <v>1311</v>
      </c>
      <c r="L326" s="98">
        <v>2020051290054</v>
      </c>
      <c r="M326" s="96">
        <v>3</v>
      </c>
      <c r="N326" s="96">
        <v>11213</v>
      </c>
      <c r="O326" s="97" t="str">
        <f>+VLOOKUP(N326,'[3]Productos PD'!$B$2:$C$349,2,FALSE)</f>
        <v>Acciones para el fortalecimiento de artistas, grupos artísticos y culturales.</v>
      </c>
      <c r="P326" s="96" t="s">
        <v>952</v>
      </c>
      <c r="Q326" s="96">
        <v>4</v>
      </c>
      <c r="R326" s="96" t="s">
        <v>953</v>
      </c>
      <c r="S326" s="125">
        <v>1</v>
      </c>
      <c r="T326" s="97" t="s">
        <v>1312</v>
      </c>
      <c r="U326" s="104" t="s">
        <v>1329</v>
      </c>
      <c r="V326" s="96" t="s">
        <v>952</v>
      </c>
      <c r="W326" s="125">
        <v>1</v>
      </c>
      <c r="X326" s="103" t="s">
        <v>956</v>
      </c>
      <c r="Y326" s="122">
        <v>0.119457305682165</v>
      </c>
      <c r="Z326" s="127">
        <v>0</v>
      </c>
      <c r="AA326" s="127">
        <v>0</v>
      </c>
      <c r="AB326" s="130">
        <v>0</v>
      </c>
      <c r="AC326" s="177">
        <v>0</v>
      </c>
      <c r="AD326" s="130">
        <v>1</v>
      </c>
      <c r="AE326" s="131">
        <v>0</v>
      </c>
      <c r="AF326" s="130">
        <v>0</v>
      </c>
      <c r="AG326" s="130"/>
      <c r="AH326" s="54">
        <f t="shared" si="8"/>
        <v>0</v>
      </c>
      <c r="AI326" s="54">
        <f t="shared" si="9"/>
        <v>0</v>
      </c>
      <c r="AJ326" s="135">
        <v>6091517.11904254</v>
      </c>
      <c r="AK326" s="180">
        <v>50504</v>
      </c>
      <c r="AL326" s="108" t="s">
        <v>1327</v>
      </c>
      <c r="AM326" s="136">
        <v>4806751</v>
      </c>
      <c r="AN326" s="153" t="s">
        <v>1330</v>
      </c>
    </row>
    <row r="327" spans="1:40" ht="38.25" x14ac:dyDescent="0.25">
      <c r="A327" s="96">
        <v>1</v>
      </c>
      <c r="B327" s="97" t="s">
        <v>5</v>
      </c>
      <c r="C327" s="96">
        <v>12</v>
      </c>
      <c r="D327" s="96" t="s">
        <v>964</v>
      </c>
      <c r="E327" s="97" t="s">
        <v>6</v>
      </c>
      <c r="F327" s="98">
        <v>1</v>
      </c>
      <c r="G327" s="96" t="s">
        <v>1309</v>
      </c>
      <c r="H327" s="97" t="s">
        <v>1310</v>
      </c>
      <c r="I327" s="96">
        <v>9</v>
      </c>
      <c r="J327" s="96"/>
      <c r="K327" s="97" t="s">
        <v>1311</v>
      </c>
      <c r="L327" s="98">
        <v>2020051290054</v>
      </c>
      <c r="M327" s="96">
        <v>3</v>
      </c>
      <c r="N327" s="96">
        <v>11213</v>
      </c>
      <c r="O327" s="97" t="str">
        <f>+VLOOKUP(N327,'[3]Productos PD'!$B$2:$C$349,2,FALSE)</f>
        <v>Acciones para el fortalecimiento de artistas, grupos artísticos y culturales.</v>
      </c>
      <c r="P327" s="96" t="s">
        <v>952</v>
      </c>
      <c r="Q327" s="96">
        <v>4</v>
      </c>
      <c r="R327" s="96" t="s">
        <v>953</v>
      </c>
      <c r="S327" s="125">
        <v>1</v>
      </c>
      <c r="T327" s="97" t="s">
        <v>1312</v>
      </c>
      <c r="U327" s="105" t="s">
        <v>1331</v>
      </c>
      <c r="V327" s="96" t="s">
        <v>952</v>
      </c>
      <c r="W327" s="125">
        <v>1</v>
      </c>
      <c r="X327" s="103" t="s">
        <v>956</v>
      </c>
      <c r="Y327" s="122">
        <v>0.115652282608541</v>
      </c>
      <c r="Z327" s="127">
        <v>0</v>
      </c>
      <c r="AA327" s="127">
        <v>0</v>
      </c>
      <c r="AB327" s="130">
        <v>0</v>
      </c>
      <c r="AC327" s="177">
        <v>0</v>
      </c>
      <c r="AD327" s="130">
        <v>1</v>
      </c>
      <c r="AE327" s="131">
        <v>0</v>
      </c>
      <c r="AF327" s="130">
        <v>0</v>
      </c>
      <c r="AG327" s="130"/>
      <c r="AH327" s="54">
        <f t="shared" si="8"/>
        <v>0</v>
      </c>
      <c r="AI327" s="54">
        <f t="shared" si="9"/>
        <v>0</v>
      </c>
      <c r="AJ327" s="135">
        <v>8499386.7218221892</v>
      </c>
      <c r="AK327" s="180">
        <v>30508</v>
      </c>
      <c r="AL327" s="108" t="s">
        <v>957</v>
      </c>
      <c r="AM327" s="136">
        <v>7638608</v>
      </c>
      <c r="AN327" s="153" t="s">
        <v>1330</v>
      </c>
    </row>
    <row r="328" spans="1:40" ht="38.25" x14ac:dyDescent="0.25">
      <c r="A328" s="96">
        <v>1</v>
      </c>
      <c r="B328" s="97" t="s">
        <v>5</v>
      </c>
      <c r="C328" s="96">
        <v>12</v>
      </c>
      <c r="D328" s="96" t="s">
        <v>964</v>
      </c>
      <c r="E328" s="97" t="s">
        <v>6</v>
      </c>
      <c r="F328" s="98">
        <v>1</v>
      </c>
      <c r="G328" s="96" t="s">
        <v>1309</v>
      </c>
      <c r="H328" s="97" t="s">
        <v>1310</v>
      </c>
      <c r="I328" s="96">
        <v>9</v>
      </c>
      <c r="J328" s="96"/>
      <c r="K328" s="97" t="s">
        <v>1311</v>
      </c>
      <c r="L328" s="98">
        <v>2020051290054</v>
      </c>
      <c r="M328" s="96">
        <v>3</v>
      </c>
      <c r="N328" s="96">
        <v>11213</v>
      </c>
      <c r="O328" s="97" t="str">
        <f>+VLOOKUP(N328,'[3]Productos PD'!$B$2:$C$349,2,FALSE)</f>
        <v>Acciones para el fortalecimiento de artistas, grupos artísticos y culturales.</v>
      </c>
      <c r="P328" s="96" t="s">
        <v>952</v>
      </c>
      <c r="Q328" s="96">
        <v>4</v>
      </c>
      <c r="R328" s="96" t="s">
        <v>953</v>
      </c>
      <c r="S328" s="125">
        <v>1</v>
      </c>
      <c r="T328" s="97" t="s">
        <v>1312</v>
      </c>
      <c r="U328" s="104" t="s">
        <v>1331</v>
      </c>
      <c r="V328" s="96" t="s">
        <v>952</v>
      </c>
      <c r="W328" s="125">
        <v>1</v>
      </c>
      <c r="X328" s="103" t="s">
        <v>956</v>
      </c>
      <c r="Y328" s="122">
        <v>0.115652282608541</v>
      </c>
      <c r="Z328" s="127">
        <v>0</v>
      </c>
      <c r="AA328" s="127">
        <v>0</v>
      </c>
      <c r="AB328" s="130">
        <v>0</v>
      </c>
      <c r="AC328" s="177">
        <v>0</v>
      </c>
      <c r="AD328" s="130">
        <v>1</v>
      </c>
      <c r="AE328" s="131">
        <v>0</v>
      </c>
      <c r="AF328" s="130">
        <v>0</v>
      </c>
      <c r="AG328" s="130"/>
      <c r="AH328" s="54">
        <f t="shared" si="8"/>
        <v>0</v>
      </c>
      <c r="AI328" s="54">
        <f t="shared" si="9"/>
        <v>0</v>
      </c>
      <c r="AJ328" s="135">
        <v>5897486.5986070298</v>
      </c>
      <c r="AK328" s="180">
        <v>50504</v>
      </c>
      <c r="AL328" s="108" t="s">
        <v>1327</v>
      </c>
      <c r="AM328" s="136">
        <v>4806751</v>
      </c>
      <c r="AN328" s="153" t="s">
        <v>1330</v>
      </c>
    </row>
    <row r="329" spans="1:40" ht="38.25" x14ac:dyDescent="0.25">
      <c r="A329" s="96">
        <v>1</v>
      </c>
      <c r="B329" s="97" t="s">
        <v>5</v>
      </c>
      <c r="C329" s="96">
        <v>12</v>
      </c>
      <c r="D329" s="96" t="s">
        <v>964</v>
      </c>
      <c r="E329" s="97" t="s">
        <v>6</v>
      </c>
      <c r="F329" s="98">
        <v>1</v>
      </c>
      <c r="G329" s="96" t="s">
        <v>1309</v>
      </c>
      <c r="H329" s="97" t="s">
        <v>1310</v>
      </c>
      <c r="I329" s="96">
        <v>9</v>
      </c>
      <c r="J329" s="96"/>
      <c r="K329" s="97" t="s">
        <v>1311</v>
      </c>
      <c r="L329" s="98">
        <v>2020051290054</v>
      </c>
      <c r="M329" s="96">
        <v>3</v>
      </c>
      <c r="N329" s="96">
        <v>11213</v>
      </c>
      <c r="O329" s="97" t="str">
        <f>+VLOOKUP(N329,'[3]Productos PD'!$B$2:$C$349,2,FALSE)</f>
        <v>Acciones para el fortalecimiento de artistas, grupos artísticos y culturales.</v>
      </c>
      <c r="P329" s="96" t="s">
        <v>952</v>
      </c>
      <c r="Q329" s="96">
        <v>4</v>
      </c>
      <c r="R329" s="96" t="s">
        <v>953</v>
      </c>
      <c r="S329" s="125">
        <v>1</v>
      </c>
      <c r="T329" s="97" t="s">
        <v>1312</v>
      </c>
      <c r="U329" s="104" t="s">
        <v>1332</v>
      </c>
      <c r="V329" s="96" t="s">
        <v>952</v>
      </c>
      <c r="W329" s="125">
        <v>1</v>
      </c>
      <c r="X329" s="103" t="s">
        <v>956</v>
      </c>
      <c r="Y329" s="122">
        <v>9.4752360423569895E-2</v>
      </c>
      <c r="Z329" s="127">
        <v>0</v>
      </c>
      <c r="AA329" s="127">
        <v>0</v>
      </c>
      <c r="AB329" s="130">
        <v>0</v>
      </c>
      <c r="AC329" s="177">
        <v>0</v>
      </c>
      <c r="AD329" s="130">
        <v>0</v>
      </c>
      <c r="AE329" s="131">
        <v>0</v>
      </c>
      <c r="AF329" s="130">
        <v>1</v>
      </c>
      <c r="AG329" s="130"/>
      <c r="AH329" s="54">
        <f t="shared" ref="AH329:AH392" si="10">+IF(X329="Acumulado",(AA329+AC329+AE329+AG329)/(Z329+AB329+AD329+AF329),
IF(X329="No acumulado",IF(AG329&lt;&gt;"",(AG329/IF(AF329=0,1,AF329)),IF(AE329&lt;&gt;"",(AE329/IF(AD329=0,1,AD329)),IF(AC329&lt;&gt;"",(AC329/IF(AB329=0,1,AB329)),IF(AA329&lt;&gt;"",(AA329/IF(Z329=0,1,Z329)))))), IF(X329="Mantenimiento",IF(AG329&lt;&gt;"",(AG329/IF(AG329=0,1,AG329)),IF(AE329&lt;&gt;"",(AE329/IF(AE329=0,1,AE329)),IF(AC329&lt;&gt;"",(AC329/IF(AC329=0,1,AC329)),IF(AA329&lt;&gt;"",(AA329/IF(AA329=0,1,AA329)))))))))</f>
        <v>0</v>
      </c>
      <c r="AI329" s="54">
        <f t="shared" ref="AI329:AI392" si="11">+IF(AH329&gt;1,1,AH329)</f>
        <v>0</v>
      </c>
      <c r="AJ329" s="135">
        <v>6963433.2836412704</v>
      </c>
      <c r="AK329" s="180">
        <v>30508</v>
      </c>
      <c r="AL329" s="108" t="s">
        <v>957</v>
      </c>
      <c r="AM329" s="136">
        <v>5638608</v>
      </c>
      <c r="AN329" s="153"/>
    </row>
    <row r="330" spans="1:40" ht="38.25" x14ac:dyDescent="0.25">
      <c r="A330" s="96">
        <v>1</v>
      </c>
      <c r="B330" s="97" t="s">
        <v>5</v>
      </c>
      <c r="C330" s="96">
        <v>12</v>
      </c>
      <c r="D330" s="96" t="s">
        <v>964</v>
      </c>
      <c r="E330" s="97" t="s">
        <v>6</v>
      </c>
      <c r="F330" s="98">
        <v>1</v>
      </c>
      <c r="G330" s="96" t="s">
        <v>1309</v>
      </c>
      <c r="H330" s="97" t="s">
        <v>1310</v>
      </c>
      <c r="I330" s="96">
        <v>9</v>
      </c>
      <c r="J330" s="96"/>
      <c r="K330" s="97" t="s">
        <v>1311</v>
      </c>
      <c r="L330" s="98">
        <v>2020051290054</v>
      </c>
      <c r="M330" s="96">
        <v>3</v>
      </c>
      <c r="N330" s="96">
        <v>11213</v>
      </c>
      <c r="O330" s="97" t="str">
        <f>+VLOOKUP(N330,'[3]Productos PD'!$B$2:$C$349,2,FALSE)</f>
        <v>Acciones para el fortalecimiento de artistas, grupos artísticos y culturales.</v>
      </c>
      <c r="P330" s="96" t="s">
        <v>952</v>
      </c>
      <c r="Q330" s="96">
        <v>4</v>
      </c>
      <c r="R330" s="96" t="s">
        <v>953</v>
      </c>
      <c r="S330" s="125">
        <v>1</v>
      </c>
      <c r="T330" s="97" t="s">
        <v>1312</v>
      </c>
      <c r="U330" s="105" t="s">
        <v>1332</v>
      </c>
      <c r="V330" s="96" t="s">
        <v>952</v>
      </c>
      <c r="W330" s="125">
        <v>1</v>
      </c>
      <c r="X330" s="103" t="s">
        <v>956</v>
      </c>
      <c r="Y330" s="122">
        <v>9.4752360423569895E-2</v>
      </c>
      <c r="Z330" s="127">
        <v>0</v>
      </c>
      <c r="AA330" s="127">
        <v>0</v>
      </c>
      <c r="AB330" s="130">
        <v>0</v>
      </c>
      <c r="AC330" s="177">
        <v>0</v>
      </c>
      <c r="AD330" s="130">
        <v>0</v>
      </c>
      <c r="AE330" s="131">
        <v>0</v>
      </c>
      <c r="AF330" s="130">
        <v>1</v>
      </c>
      <c r="AG330" s="130"/>
      <c r="AH330" s="54">
        <f t="shared" si="10"/>
        <v>0</v>
      </c>
      <c r="AI330" s="54">
        <f t="shared" si="11"/>
        <v>0</v>
      </c>
      <c r="AJ330" s="135">
        <v>4831731.4901238196</v>
      </c>
      <c r="AK330" s="180">
        <v>50504</v>
      </c>
      <c r="AL330" s="108" t="s">
        <v>1327</v>
      </c>
      <c r="AM330" s="179">
        <v>4806751</v>
      </c>
      <c r="AN330" s="153"/>
    </row>
    <row r="331" spans="1:40" ht="38.25" x14ac:dyDescent="0.25">
      <c r="A331" s="96">
        <v>1</v>
      </c>
      <c r="B331" s="97" t="s">
        <v>5</v>
      </c>
      <c r="C331" s="96">
        <v>12</v>
      </c>
      <c r="D331" s="96" t="s">
        <v>964</v>
      </c>
      <c r="E331" s="97" t="s">
        <v>6</v>
      </c>
      <c r="F331" s="98">
        <v>1</v>
      </c>
      <c r="G331" s="96" t="s">
        <v>1309</v>
      </c>
      <c r="H331" s="97" t="s">
        <v>1310</v>
      </c>
      <c r="I331" s="96">
        <v>9</v>
      </c>
      <c r="J331" s="96"/>
      <c r="K331" s="97" t="s">
        <v>1311</v>
      </c>
      <c r="L331" s="98">
        <v>2020051290054</v>
      </c>
      <c r="M331" s="96">
        <v>3</v>
      </c>
      <c r="N331" s="96">
        <v>11213</v>
      </c>
      <c r="O331" s="97" t="str">
        <f>+VLOOKUP(N331,'[3]Productos PD'!$B$2:$C$349,2,FALSE)</f>
        <v>Acciones para el fortalecimiento de artistas, grupos artísticos y culturales.</v>
      </c>
      <c r="P331" s="96" t="s">
        <v>952</v>
      </c>
      <c r="Q331" s="96">
        <v>4</v>
      </c>
      <c r="R331" s="96" t="s">
        <v>953</v>
      </c>
      <c r="S331" s="125">
        <v>1</v>
      </c>
      <c r="T331" s="97" t="s">
        <v>1312</v>
      </c>
      <c r="U331" s="105" t="s">
        <v>1333</v>
      </c>
      <c r="V331" s="96" t="s">
        <v>952</v>
      </c>
      <c r="W331" s="125">
        <v>1</v>
      </c>
      <c r="X331" s="103" t="s">
        <v>956</v>
      </c>
      <c r="Y331" s="122">
        <v>7.9530567545781902E-2</v>
      </c>
      <c r="Z331" s="127">
        <v>0</v>
      </c>
      <c r="AA331" s="127">
        <v>0</v>
      </c>
      <c r="AB331" s="130">
        <v>0</v>
      </c>
      <c r="AC331" s="177">
        <v>0</v>
      </c>
      <c r="AD331" s="130">
        <v>1</v>
      </c>
      <c r="AE331" s="131">
        <v>1</v>
      </c>
      <c r="AF331" s="130">
        <v>0</v>
      </c>
      <c r="AG331" s="113"/>
      <c r="AH331" s="54">
        <f t="shared" si="10"/>
        <v>1</v>
      </c>
      <c r="AI331" s="54">
        <f t="shared" si="11"/>
        <v>1</v>
      </c>
      <c r="AJ331" s="135">
        <v>5844770.50112007</v>
      </c>
      <c r="AK331" s="180">
        <v>30508</v>
      </c>
      <c r="AL331" s="108" t="s">
        <v>957</v>
      </c>
      <c r="AM331" s="136">
        <v>7638608</v>
      </c>
      <c r="AN331" s="153"/>
    </row>
    <row r="332" spans="1:40" ht="38.25" x14ac:dyDescent="0.25">
      <c r="A332" s="96">
        <v>1</v>
      </c>
      <c r="B332" s="97" t="s">
        <v>5</v>
      </c>
      <c r="C332" s="96">
        <v>12</v>
      </c>
      <c r="D332" s="96" t="s">
        <v>964</v>
      </c>
      <c r="E332" s="97" t="s">
        <v>6</v>
      </c>
      <c r="F332" s="98">
        <v>1</v>
      </c>
      <c r="G332" s="96" t="s">
        <v>1309</v>
      </c>
      <c r="H332" s="97" t="s">
        <v>1310</v>
      </c>
      <c r="I332" s="96">
        <v>9</v>
      </c>
      <c r="J332" s="96"/>
      <c r="K332" s="97" t="s">
        <v>1311</v>
      </c>
      <c r="L332" s="98">
        <v>2020051290054</v>
      </c>
      <c r="M332" s="96">
        <v>3</v>
      </c>
      <c r="N332" s="96">
        <v>11213</v>
      </c>
      <c r="O332" s="97" t="str">
        <f>+VLOOKUP(N332,'[3]Productos PD'!$B$2:$C$349,2,FALSE)</f>
        <v>Acciones para el fortalecimiento de artistas, grupos artísticos y culturales.</v>
      </c>
      <c r="P332" s="96" t="s">
        <v>952</v>
      </c>
      <c r="Q332" s="96">
        <v>4</v>
      </c>
      <c r="R332" s="96" t="s">
        <v>953</v>
      </c>
      <c r="S332" s="125">
        <v>1</v>
      </c>
      <c r="T332" s="97" t="s">
        <v>1312</v>
      </c>
      <c r="U332" s="105" t="s">
        <v>1333</v>
      </c>
      <c r="V332" s="96" t="s">
        <v>952</v>
      </c>
      <c r="W332" s="125">
        <v>1</v>
      </c>
      <c r="X332" s="103" t="s">
        <v>956</v>
      </c>
      <c r="Y332" s="122">
        <v>7.9530567545781902E-2</v>
      </c>
      <c r="Z332" s="127">
        <v>0</v>
      </c>
      <c r="AA332" s="127">
        <v>0</v>
      </c>
      <c r="AB332" s="130">
        <v>0</v>
      </c>
      <c r="AC332" s="177">
        <v>0</v>
      </c>
      <c r="AD332" s="130">
        <v>1</v>
      </c>
      <c r="AE332" s="131">
        <v>1</v>
      </c>
      <c r="AF332" s="130">
        <v>0</v>
      </c>
      <c r="AG332" s="113"/>
      <c r="AH332" s="54">
        <f t="shared" si="10"/>
        <v>1</v>
      </c>
      <c r="AI332" s="54">
        <f t="shared" si="11"/>
        <v>1</v>
      </c>
      <c r="AJ332" s="135">
        <v>4055522.69010056</v>
      </c>
      <c r="AK332" s="180">
        <v>50504</v>
      </c>
      <c r="AL332" s="108" t="s">
        <v>1327</v>
      </c>
      <c r="AM332" s="136">
        <v>4806751</v>
      </c>
      <c r="AN332" s="153"/>
    </row>
    <row r="333" spans="1:40" ht="38.25" x14ac:dyDescent="0.25">
      <c r="A333" s="96">
        <v>1</v>
      </c>
      <c r="B333" s="97" t="s">
        <v>5</v>
      </c>
      <c r="C333" s="96">
        <v>12</v>
      </c>
      <c r="D333" s="96" t="s">
        <v>964</v>
      </c>
      <c r="E333" s="97" t="s">
        <v>6</v>
      </c>
      <c r="F333" s="98">
        <v>1</v>
      </c>
      <c r="G333" s="96" t="s">
        <v>1309</v>
      </c>
      <c r="H333" s="97" t="s">
        <v>1310</v>
      </c>
      <c r="I333" s="96">
        <v>9</v>
      </c>
      <c r="J333" s="96"/>
      <c r="K333" s="97" t="s">
        <v>1311</v>
      </c>
      <c r="L333" s="98">
        <v>2020051290054</v>
      </c>
      <c r="M333" s="96">
        <v>3</v>
      </c>
      <c r="N333" s="96">
        <v>11213</v>
      </c>
      <c r="O333" s="97" t="str">
        <f>+VLOOKUP(N333,'[3]Productos PD'!$B$2:$C$349,2,FALSE)</f>
        <v>Acciones para el fortalecimiento de artistas, grupos artísticos y culturales.</v>
      </c>
      <c r="P333" s="96" t="s">
        <v>952</v>
      </c>
      <c r="Q333" s="96">
        <v>4</v>
      </c>
      <c r="R333" s="96" t="s">
        <v>953</v>
      </c>
      <c r="S333" s="125">
        <v>1</v>
      </c>
      <c r="T333" s="97" t="s">
        <v>1312</v>
      </c>
      <c r="U333" s="105" t="s">
        <v>1334</v>
      </c>
      <c r="V333" s="96" t="s">
        <v>952</v>
      </c>
      <c r="W333" s="125">
        <v>1</v>
      </c>
      <c r="X333" s="96" t="s">
        <v>984</v>
      </c>
      <c r="Y333" s="122">
        <v>0.163327425362883</v>
      </c>
      <c r="Z333" s="127">
        <v>0</v>
      </c>
      <c r="AA333" s="127">
        <v>0</v>
      </c>
      <c r="AB333" s="130">
        <v>0</v>
      </c>
      <c r="AC333" s="177">
        <v>0</v>
      </c>
      <c r="AD333" s="130">
        <v>1</v>
      </c>
      <c r="AE333" s="131">
        <v>1</v>
      </c>
      <c r="AF333" s="130">
        <v>1</v>
      </c>
      <c r="AG333" s="113"/>
      <c r="AH333" s="54">
        <f t="shared" si="10"/>
        <v>1</v>
      </c>
      <c r="AI333" s="54">
        <f t="shared" si="11"/>
        <v>1</v>
      </c>
      <c r="AJ333" s="135">
        <v>12003074.380619001</v>
      </c>
      <c r="AK333" s="180">
        <v>30508</v>
      </c>
      <c r="AL333" s="108" t="s">
        <v>957</v>
      </c>
      <c r="AM333" s="136">
        <v>20000000</v>
      </c>
      <c r="AN333" s="153"/>
    </row>
    <row r="334" spans="1:40" ht="38.25" x14ac:dyDescent="0.25">
      <c r="A334" s="96">
        <v>1</v>
      </c>
      <c r="B334" s="97" t="s">
        <v>5</v>
      </c>
      <c r="C334" s="96">
        <v>12</v>
      </c>
      <c r="D334" s="96" t="s">
        <v>964</v>
      </c>
      <c r="E334" s="97" t="s">
        <v>6</v>
      </c>
      <c r="F334" s="98">
        <v>1</v>
      </c>
      <c r="G334" s="96" t="s">
        <v>1309</v>
      </c>
      <c r="H334" s="97" t="s">
        <v>1310</v>
      </c>
      <c r="I334" s="96">
        <v>9</v>
      </c>
      <c r="J334" s="96"/>
      <c r="K334" s="97" t="s">
        <v>1311</v>
      </c>
      <c r="L334" s="98">
        <v>2020051290054</v>
      </c>
      <c r="M334" s="96">
        <v>3</v>
      </c>
      <c r="N334" s="96">
        <v>11213</v>
      </c>
      <c r="O334" s="97" t="str">
        <f>+VLOOKUP(N334,'[3]Productos PD'!$B$2:$C$349,2,FALSE)</f>
        <v>Acciones para el fortalecimiento de artistas, grupos artísticos y culturales.</v>
      </c>
      <c r="P334" s="96" t="s">
        <v>952</v>
      </c>
      <c r="Q334" s="96">
        <v>4</v>
      </c>
      <c r="R334" s="96" t="s">
        <v>953</v>
      </c>
      <c r="S334" s="125">
        <v>1</v>
      </c>
      <c r="T334" s="97" t="s">
        <v>1312</v>
      </c>
      <c r="U334" s="104" t="s">
        <v>1334</v>
      </c>
      <c r="V334" s="96" t="s">
        <v>952</v>
      </c>
      <c r="W334" s="125">
        <v>1</v>
      </c>
      <c r="X334" s="96" t="s">
        <v>984</v>
      </c>
      <c r="Y334" s="122">
        <v>0.163327425362883</v>
      </c>
      <c r="Z334" s="127">
        <v>0</v>
      </c>
      <c r="AA334" s="127">
        <v>0</v>
      </c>
      <c r="AB334" s="130">
        <v>0</v>
      </c>
      <c r="AC334" s="177">
        <v>0</v>
      </c>
      <c r="AD334" s="130">
        <v>1</v>
      </c>
      <c r="AE334" s="131">
        <v>1</v>
      </c>
      <c r="AF334" s="130">
        <v>1</v>
      </c>
      <c r="AG334" s="130"/>
      <c r="AH334" s="54">
        <f t="shared" si="10"/>
        <v>1</v>
      </c>
      <c r="AI334" s="54">
        <f t="shared" si="11"/>
        <v>1</v>
      </c>
      <c r="AJ334" s="135">
        <v>8328597.4175096499</v>
      </c>
      <c r="AK334" s="180">
        <v>50504</v>
      </c>
      <c r="AL334" s="108" t="s">
        <v>1327</v>
      </c>
      <c r="AM334" s="136"/>
      <c r="AN334" s="153"/>
    </row>
    <row r="335" spans="1:40" ht="38.25" x14ac:dyDescent="0.25">
      <c r="A335" s="96">
        <v>1</v>
      </c>
      <c r="B335" s="97" t="s">
        <v>5</v>
      </c>
      <c r="C335" s="96">
        <v>12</v>
      </c>
      <c r="D335" s="96" t="s">
        <v>964</v>
      </c>
      <c r="E335" s="97" t="s">
        <v>6</v>
      </c>
      <c r="F335" s="98">
        <v>1</v>
      </c>
      <c r="G335" s="96" t="s">
        <v>1309</v>
      </c>
      <c r="H335" s="97" t="s">
        <v>1310</v>
      </c>
      <c r="I335" s="96">
        <v>9</v>
      </c>
      <c r="J335" s="96"/>
      <c r="K335" s="97" t="s">
        <v>1311</v>
      </c>
      <c r="L335" s="98">
        <v>2020051290054</v>
      </c>
      <c r="M335" s="96">
        <v>3</v>
      </c>
      <c r="N335" s="96">
        <v>11213</v>
      </c>
      <c r="O335" s="97" t="str">
        <f>+VLOOKUP(N335,'[3]Productos PD'!$B$2:$C$349,2,FALSE)</f>
        <v>Acciones para el fortalecimiento de artistas, grupos artísticos y culturales.</v>
      </c>
      <c r="P335" s="96" t="s">
        <v>952</v>
      </c>
      <c r="Q335" s="96">
        <v>4</v>
      </c>
      <c r="R335" s="96" t="s">
        <v>953</v>
      </c>
      <c r="S335" s="125">
        <v>1</v>
      </c>
      <c r="T335" s="97" t="s">
        <v>1312</v>
      </c>
      <c r="U335" s="104" t="s">
        <v>1335</v>
      </c>
      <c r="V335" s="96" t="s">
        <v>952</v>
      </c>
      <c r="W335" s="125">
        <v>1</v>
      </c>
      <c r="X335" s="96" t="s">
        <v>984</v>
      </c>
      <c r="Y335" s="122">
        <v>4.0096752102440403E-2</v>
      </c>
      <c r="Z335" s="127">
        <v>0</v>
      </c>
      <c r="AA335" s="127">
        <v>0</v>
      </c>
      <c r="AB335" s="130">
        <v>0</v>
      </c>
      <c r="AC335" s="177">
        <v>0</v>
      </c>
      <c r="AD335" s="130">
        <v>1</v>
      </c>
      <c r="AE335" s="131">
        <v>0</v>
      </c>
      <c r="AF335" s="130">
        <v>1</v>
      </c>
      <c r="AG335" s="130"/>
      <c r="AH335" s="54">
        <f t="shared" si="10"/>
        <v>0</v>
      </c>
      <c r="AI335" s="54">
        <f t="shared" si="11"/>
        <v>0</v>
      </c>
      <c r="AJ335" s="135">
        <v>2946745.1460617301</v>
      </c>
      <c r="AK335" s="180">
        <v>30508</v>
      </c>
      <c r="AL335" s="108" t="s">
        <v>957</v>
      </c>
      <c r="AM335" s="136">
        <v>0</v>
      </c>
      <c r="AN335" s="153" t="s">
        <v>1336</v>
      </c>
    </row>
    <row r="336" spans="1:40" ht="38.25" x14ac:dyDescent="0.25">
      <c r="A336" s="96">
        <v>1</v>
      </c>
      <c r="B336" s="97" t="s">
        <v>5</v>
      </c>
      <c r="C336" s="96">
        <v>12</v>
      </c>
      <c r="D336" s="96" t="s">
        <v>964</v>
      </c>
      <c r="E336" s="97" t="s">
        <v>6</v>
      </c>
      <c r="F336" s="98">
        <v>1</v>
      </c>
      <c r="G336" s="96" t="s">
        <v>1309</v>
      </c>
      <c r="H336" s="97" t="s">
        <v>1310</v>
      </c>
      <c r="I336" s="96">
        <v>9</v>
      </c>
      <c r="J336" s="96"/>
      <c r="K336" s="97" t="s">
        <v>1311</v>
      </c>
      <c r="L336" s="98">
        <v>2020051290054</v>
      </c>
      <c r="M336" s="96">
        <v>3</v>
      </c>
      <c r="N336" s="96">
        <v>11213</v>
      </c>
      <c r="O336" s="97" t="str">
        <f>+VLOOKUP(N336,'[3]Productos PD'!$B$2:$C$349,2,FALSE)</f>
        <v>Acciones para el fortalecimiento de artistas, grupos artísticos y culturales.</v>
      </c>
      <c r="P336" s="96" t="s">
        <v>952</v>
      </c>
      <c r="Q336" s="96">
        <v>4</v>
      </c>
      <c r="R336" s="96" t="s">
        <v>953</v>
      </c>
      <c r="S336" s="125">
        <v>1</v>
      </c>
      <c r="T336" s="97" t="s">
        <v>1312</v>
      </c>
      <c r="U336" s="104" t="s">
        <v>1335</v>
      </c>
      <c r="V336" s="96" t="s">
        <v>952</v>
      </c>
      <c r="W336" s="125">
        <v>1</v>
      </c>
      <c r="X336" s="96" t="s">
        <v>984</v>
      </c>
      <c r="Y336" s="122">
        <v>4.0096752102440403E-2</v>
      </c>
      <c r="Z336" s="127">
        <v>0</v>
      </c>
      <c r="AA336" s="127">
        <v>0</v>
      </c>
      <c r="AB336" s="130">
        <v>0</v>
      </c>
      <c r="AC336" s="177">
        <v>0</v>
      </c>
      <c r="AD336" s="130">
        <v>1</v>
      </c>
      <c r="AE336" s="131">
        <v>0</v>
      </c>
      <c r="AF336" s="130">
        <v>1</v>
      </c>
      <c r="AG336" s="130"/>
      <c r="AH336" s="54">
        <f t="shared" si="10"/>
        <v>0</v>
      </c>
      <c r="AI336" s="54">
        <f t="shared" si="11"/>
        <v>0</v>
      </c>
      <c r="AJ336" s="135">
        <v>2044663.9948492199</v>
      </c>
      <c r="AK336" s="180">
        <v>50504</v>
      </c>
      <c r="AL336" s="108" t="s">
        <v>1327</v>
      </c>
      <c r="AM336" s="136">
        <v>0</v>
      </c>
      <c r="AN336" s="153" t="s">
        <v>1336</v>
      </c>
    </row>
    <row r="337" spans="1:40" ht="38.25" x14ac:dyDescent="0.25">
      <c r="A337" s="96">
        <v>1</v>
      </c>
      <c r="B337" s="97" t="s">
        <v>5</v>
      </c>
      <c r="C337" s="96">
        <v>12</v>
      </c>
      <c r="D337" s="96" t="s">
        <v>964</v>
      </c>
      <c r="E337" s="97" t="s">
        <v>6</v>
      </c>
      <c r="F337" s="98">
        <v>1</v>
      </c>
      <c r="G337" s="96" t="s">
        <v>1309</v>
      </c>
      <c r="H337" s="97" t="s">
        <v>1310</v>
      </c>
      <c r="I337" s="96">
        <v>9</v>
      </c>
      <c r="J337" s="96"/>
      <c r="K337" s="97" t="s">
        <v>1311</v>
      </c>
      <c r="L337" s="98">
        <v>2020051290054</v>
      </c>
      <c r="M337" s="96">
        <v>3</v>
      </c>
      <c r="N337" s="96">
        <v>11213</v>
      </c>
      <c r="O337" s="97" t="str">
        <f>+VLOOKUP(N337,'[3]Productos PD'!$B$2:$C$349,2,FALSE)</f>
        <v>Acciones para el fortalecimiento de artistas, grupos artísticos y culturales.</v>
      </c>
      <c r="P337" s="96" t="s">
        <v>952</v>
      </c>
      <c r="Q337" s="96">
        <v>4</v>
      </c>
      <c r="R337" s="96" t="s">
        <v>953</v>
      </c>
      <c r="S337" s="125">
        <v>1</v>
      </c>
      <c r="T337" s="97" t="s">
        <v>1312</v>
      </c>
      <c r="U337" s="104" t="s">
        <v>1337</v>
      </c>
      <c r="V337" s="96" t="s">
        <v>952</v>
      </c>
      <c r="W337" s="125">
        <v>1</v>
      </c>
      <c r="X337" s="96" t="s">
        <v>984</v>
      </c>
      <c r="Y337" s="122">
        <v>6.4889637234087694E-2</v>
      </c>
      <c r="Z337" s="127">
        <v>0</v>
      </c>
      <c r="AA337" s="127">
        <v>0</v>
      </c>
      <c r="AB337" s="130">
        <v>0</v>
      </c>
      <c r="AC337" s="177">
        <v>0</v>
      </c>
      <c r="AD337" s="130">
        <v>1</v>
      </c>
      <c r="AE337" s="131">
        <v>1</v>
      </c>
      <c r="AF337" s="130">
        <v>1</v>
      </c>
      <c r="AG337" s="130"/>
      <c r="AH337" s="54">
        <f t="shared" si="10"/>
        <v>1</v>
      </c>
      <c r="AI337" s="54">
        <f t="shared" si="11"/>
        <v>1</v>
      </c>
      <c r="AJ337" s="135">
        <v>4768795.8132054601</v>
      </c>
      <c r="AK337" s="180">
        <v>30508</v>
      </c>
      <c r="AL337" s="108" t="s">
        <v>957</v>
      </c>
      <c r="AM337" s="179">
        <v>0</v>
      </c>
      <c r="AN337" s="153"/>
    </row>
    <row r="338" spans="1:40" ht="38.25" x14ac:dyDescent="0.25">
      <c r="A338" s="96">
        <v>1</v>
      </c>
      <c r="B338" s="97" t="s">
        <v>5</v>
      </c>
      <c r="C338" s="96">
        <v>12</v>
      </c>
      <c r="D338" s="96" t="s">
        <v>964</v>
      </c>
      <c r="E338" s="97" t="s">
        <v>6</v>
      </c>
      <c r="F338" s="98">
        <v>1</v>
      </c>
      <c r="G338" s="96" t="s">
        <v>1309</v>
      </c>
      <c r="H338" s="97" t="s">
        <v>1310</v>
      </c>
      <c r="I338" s="96">
        <v>9</v>
      </c>
      <c r="J338" s="96"/>
      <c r="K338" s="97" t="s">
        <v>1311</v>
      </c>
      <c r="L338" s="98">
        <v>2020051290054</v>
      </c>
      <c r="M338" s="96">
        <v>3</v>
      </c>
      <c r="N338" s="96">
        <v>11213</v>
      </c>
      <c r="O338" s="97" t="str">
        <f>+VLOOKUP(N338,'[3]Productos PD'!$B$2:$C$349,2,FALSE)</f>
        <v>Acciones para el fortalecimiento de artistas, grupos artísticos y culturales.</v>
      </c>
      <c r="P338" s="96" t="s">
        <v>952</v>
      </c>
      <c r="Q338" s="96">
        <v>4</v>
      </c>
      <c r="R338" s="96" t="s">
        <v>953</v>
      </c>
      <c r="S338" s="125">
        <v>1</v>
      </c>
      <c r="T338" s="97" t="s">
        <v>1312</v>
      </c>
      <c r="U338" s="104" t="s">
        <v>1337</v>
      </c>
      <c r="V338" s="96" t="s">
        <v>952</v>
      </c>
      <c r="W338" s="125">
        <v>1</v>
      </c>
      <c r="X338" s="96" t="s">
        <v>984</v>
      </c>
      <c r="Y338" s="122">
        <v>6.4889637234087694E-2</v>
      </c>
      <c r="Z338" s="127">
        <v>0</v>
      </c>
      <c r="AA338" s="127">
        <v>0</v>
      </c>
      <c r="AB338" s="130">
        <v>0</v>
      </c>
      <c r="AC338" s="177">
        <v>0</v>
      </c>
      <c r="AD338" s="130">
        <v>1</v>
      </c>
      <c r="AE338" s="131">
        <v>1</v>
      </c>
      <c r="AF338" s="130">
        <v>1</v>
      </c>
      <c r="AG338" s="130"/>
      <c r="AH338" s="54">
        <f t="shared" si="10"/>
        <v>1</v>
      </c>
      <c r="AI338" s="54">
        <f t="shared" si="11"/>
        <v>1</v>
      </c>
      <c r="AJ338" s="135">
        <v>3308933.9643370202</v>
      </c>
      <c r="AK338" s="180">
        <v>50504</v>
      </c>
      <c r="AL338" s="108" t="s">
        <v>1327</v>
      </c>
      <c r="AM338" s="179">
        <v>4806751</v>
      </c>
      <c r="AN338" s="153"/>
    </row>
    <row r="339" spans="1:40" ht="38.25" x14ac:dyDescent="0.25">
      <c r="A339" s="96">
        <v>1</v>
      </c>
      <c r="B339" s="97" t="s">
        <v>5</v>
      </c>
      <c r="C339" s="96">
        <v>12</v>
      </c>
      <c r="D339" s="96" t="s">
        <v>964</v>
      </c>
      <c r="E339" s="97" t="s">
        <v>6</v>
      </c>
      <c r="F339" s="98">
        <v>1</v>
      </c>
      <c r="G339" s="96" t="s">
        <v>1309</v>
      </c>
      <c r="H339" s="97" t="s">
        <v>1310</v>
      </c>
      <c r="I339" s="96">
        <v>9</v>
      </c>
      <c r="J339" s="96"/>
      <c r="K339" s="97" t="s">
        <v>1311</v>
      </c>
      <c r="L339" s="98">
        <v>2020051290054</v>
      </c>
      <c r="M339" s="96">
        <v>3</v>
      </c>
      <c r="N339" s="96">
        <v>11213</v>
      </c>
      <c r="O339" s="97" t="str">
        <f>+VLOOKUP(N339,'[3]Productos PD'!$B$2:$C$349,2,FALSE)</f>
        <v>Acciones para el fortalecimiento de artistas, grupos artísticos y culturales.</v>
      </c>
      <c r="P339" s="96" t="s">
        <v>952</v>
      </c>
      <c r="Q339" s="96">
        <v>4</v>
      </c>
      <c r="R339" s="96" t="s">
        <v>953</v>
      </c>
      <c r="S339" s="125">
        <v>1</v>
      </c>
      <c r="T339" s="97" t="s">
        <v>1312</v>
      </c>
      <c r="U339" s="104" t="s">
        <v>1338</v>
      </c>
      <c r="V339" s="96" t="s">
        <v>952</v>
      </c>
      <c r="W339" s="125">
        <v>1</v>
      </c>
      <c r="X339" s="103" t="s">
        <v>956</v>
      </c>
      <c r="Y339" s="122">
        <v>4.8082099729716998E-2</v>
      </c>
      <c r="Z339" s="127">
        <v>0</v>
      </c>
      <c r="AA339" s="127">
        <v>0</v>
      </c>
      <c r="AB339" s="130">
        <v>0</v>
      </c>
      <c r="AC339" s="177">
        <v>0</v>
      </c>
      <c r="AD339" s="130">
        <v>0</v>
      </c>
      <c r="AE339" s="131">
        <v>0</v>
      </c>
      <c r="AF339" s="130">
        <v>1</v>
      </c>
      <c r="AG339" s="130"/>
      <c r="AH339" s="54">
        <f t="shared" si="10"/>
        <v>0</v>
      </c>
      <c r="AI339" s="54">
        <f t="shared" si="11"/>
        <v>0</v>
      </c>
      <c r="AJ339" s="135">
        <v>3533595.2804610399</v>
      </c>
      <c r="AK339" s="180">
        <v>30508</v>
      </c>
      <c r="AL339" s="108" t="s">
        <v>957</v>
      </c>
      <c r="AM339" s="179">
        <v>0</v>
      </c>
      <c r="AN339" s="153"/>
    </row>
    <row r="340" spans="1:40" ht="38.25" x14ac:dyDescent="0.25">
      <c r="A340" s="96">
        <v>1</v>
      </c>
      <c r="B340" s="97" t="s">
        <v>5</v>
      </c>
      <c r="C340" s="96">
        <v>12</v>
      </c>
      <c r="D340" s="96" t="s">
        <v>964</v>
      </c>
      <c r="E340" s="97" t="s">
        <v>6</v>
      </c>
      <c r="F340" s="98">
        <v>1</v>
      </c>
      <c r="G340" s="96" t="s">
        <v>1309</v>
      </c>
      <c r="H340" s="97" t="s">
        <v>1310</v>
      </c>
      <c r="I340" s="96">
        <v>9</v>
      </c>
      <c r="J340" s="96"/>
      <c r="K340" s="97" t="s">
        <v>1311</v>
      </c>
      <c r="L340" s="98">
        <v>2020051290054</v>
      </c>
      <c r="M340" s="96">
        <v>3</v>
      </c>
      <c r="N340" s="96">
        <v>11213</v>
      </c>
      <c r="O340" s="97" t="str">
        <f>+VLOOKUP(N340,'[3]Productos PD'!$B$2:$C$349,2,FALSE)</f>
        <v>Acciones para el fortalecimiento de artistas, grupos artísticos y culturales.</v>
      </c>
      <c r="P340" s="96" t="s">
        <v>952</v>
      </c>
      <c r="Q340" s="96">
        <v>4</v>
      </c>
      <c r="R340" s="96" t="s">
        <v>953</v>
      </c>
      <c r="S340" s="125">
        <v>1</v>
      </c>
      <c r="T340" s="97" t="s">
        <v>1312</v>
      </c>
      <c r="U340" s="104" t="s">
        <v>1338</v>
      </c>
      <c r="V340" s="96" t="s">
        <v>952</v>
      </c>
      <c r="W340" s="125">
        <v>1</v>
      </c>
      <c r="X340" s="103" t="s">
        <v>956</v>
      </c>
      <c r="Y340" s="122">
        <v>4.8082099729716998E-2</v>
      </c>
      <c r="Z340" s="127">
        <v>0</v>
      </c>
      <c r="AA340" s="127">
        <v>0</v>
      </c>
      <c r="AB340" s="130">
        <v>0</v>
      </c>
      <c r="AC340" s="177">
        <v>0</v>
      </c>
      <c r="AD340" s="130">
        <v>0</v>
      </c>
      <c r="AE340" s="131">
        <v>0</v>
      </c>
      <c r="AF340" s="130">
        <v>1</v>
      </c>
      <c r="AG340" s="130"/>
      <c r="AH340" s="54">
        <f t="shared" si="10"/>
        <v>0</v>
      </c>
      <c r="AI340" s="54">
        <f t="shared" si="11"/>
        <v>0</v>
      </c>
      <c r="AJ340" s="135">
        <v>2451862.8806376201</v>
      </c>
      <c r="AK340" s="180">
        <v>50504</v>
      </c>
      <c r="AL340" s="108" t="s">
        <v>1327</v>
      </c>
      <c r="AM340" s="179">
        <v>4806751</v>
      </c>
      <c r="AN340" s="153" t="s">
        <v>1330</v>
      </c>
    </row>
    <row r="341" spans="1:40" ht="38.25" x14ac:dyDescent="0.25">
      <c r="A341" s="96">
        <v>1</v>
      </c>
      <c r="B341" s="97" t="s">
        <v>5</v>
      </c>
      <c r="C341" s="96">
        <v>12</v>
      </c>
      <c r="D341" s="96" t="s">
        <v>964</v>
      </c>
      <c r="E341" s="97" t="s">
        <v>6</v>
      </c>
      <c r="F341" s="98">
        <v>1</v>
      </c>
      <c r="G341" s="96" t="s">
        <v>1309</v>
      </c>
      <c r="H341" s="97" t="s">
        <v>1310</v>
      </c>
      <c r="I341" s="96">
        <v>9</v>
      </c>
      <c r="J341" s="96"/>
      <c r="K341" s="97" t="s">
        <v>1311</v>
      </c>
      <c r="L341" s="98">
        <v>2020051290054</v>
      </c>
      <c r="M341" s="96">
        <v>3</v>
      </c>
      <c r="N341" s="96">
        <v>11213</v>
      </c>
      <c r="O341" s="97" t="str">
        <f>+VLOOKUP(N341,'[3]Productos PD'!$B$2:$C$349,2,FALSE)</f>
        <v>Acciones para el fortalecimiento de artistas, grupos artísticos y culturales.</v>
      </c>
      <c r="P341" s="96" t="s">
        <v>952</v>
      </c>
      <c r="Q341" s="96">
        <v>4</v>
      </c>
      <c r="R341" s="96" t="s">
        <v>953</v>
      </c>
      <c r="S341" s="125">
        <v>1</v>
      </c>
      <c r="T341" s="97" t="s">
        <v>1312</v>
      </c>
      <c r="U341" s="104" t="s">
        <v>1339</v>
      </c>
      <c r="V341" s="96" t="s">
        <v>952</v>
      </c>
      <c r="W341" s="125">
        <v>1</v>
      </c>
      <c r="X341" s="103" t="s">
        <v>956</v>
      </c>
      <c r="Y341" s="122">
        <v>4.6069936208946498E-2</v>
      </c>
      <c r="Z341" s="127">
        <v>0</v>
      </c>
      <c r="AA341" s="127">
        <v>0</v>
      </c>
      <c r="AB341" s="130">
        <v>0</v>
      </c>
      <c r="AC341" s="177">
        <v>0</v>
      </c>
      <c r="AD341" s="130">
        <v>1</v>
      </c>
      <c r="AE341" s="131">
        <v>0</v>
      </c>
      <c r="AF341" s="130">
        <v>0</v>
      </c>
      <c r="AG341" s="130"/>
      <c r="AH341" s="54">
        <f t="shared" si="10"/>
        <v>0</v>
      </c>
      <c r="AI341" s="54">
        <f t="shared" si="11"/>
        <v>0</v>
      </c>
      <c r="AJ341" s="135">
        <v>3385719.63525256</v>
      </c>
      <c r="AK341" s="180">
        <v>30508</v>
      </c>
      <c r="AL341" s="108" t="s">
        <v>957</v>
      </c>
      <c r="AM341" s="179">
        <v>4638608</v>
      </c>
      <c r="AN341" s="153" t="s">
        <v>1330</v>
      </c>
    </row>
    <row r="342" spans="1:40" ht="38.25" x14ac:dyDescent="0.25">
      <c r="A342" s="96">
        <v>1</v>
      </c>
      <c r="B342" s="97" t="s">
        <v>5</v>
      </c>
      <c r="C342" s="96">
        <v>12</v>
      </c>
      <c r="D342" s="96" t="s">
        <v>964</v>
      </c>
      <c r="E342" s="97" t="s">
        <v>6</v>
      </c>
      <c r="F342" s="98">
        <v>1</v>
      </c>
      <c r="G342" s="96" t="s">
        <v>1309</v>
      </c>
      <c r="H342" s="97" t="s">
        <v>1310</v>
      </c>
      <c r="I342" s="96">
        <v>9</v>
      </c>
      <c r="J342" s="96"/>
      <c r="K342" s="97" t="s">
        <v>1311</v>
      </c>
      <c r="L342" s="98">
        <v>2020051290054</v>
      </c>
      <c r="M342" s="96">
        <v>3</v>
      </c>
      <c r="N342" s="96">
        <v>11213</v>
      </c>
      <c r="O342" s="97" t="str">
        <f>+VLOOKUP(N342,'[3]Productos PD'!$B$2:$C$349,2,FALSE)</f>
        <v>Acciones para el fortalecimiento de artistas, grupos artísticos y culturales.</v>
      </c>
      <c r="P342" s="96" t="s">
        <v>952</v>
      </c>
      <c r="Q342" s="96">
        <v>4</v>
      </c>
      <c r="R342" s="96" t="s">
        <v>953</v>
      </c>
      <c r="S342" s="125">
        <v>1</v>
      </c>
      <c r="T342" s="97" t="s">
        <v>1312</v>
      </c>
      <c r="U342" s="104" t="s">
        <v>1339</v>
      </c>
      <c r="V342" s="96" t="s">
        <v>952</v>
      </c>
      <c r="W342" s="125">
        <v>1</v>
      </c>
      <c r="X342" s="103" t="s">
        <v>956</v>
      </c>
      <c r="Y342" s="122">
        <v>4.6069936208946498E-2</v>
      </c>
      <c r="Z342" s="127">
        <v>0</v>
      </c>
      <c r="AA342" s="127">
        <v>0</v>
      </c>
      <c r="AB342" s="130">
        <v>0</v>
      </c>
      <c r="AC342" s="177">
        <v>0</v>
      </c>
      <c r="AD342" s="130">
        <v>1</v>
      </c>
      <c r="AE342" s="131">
        <v>0</v>
      </c>
      <c r="AF342" s="130">
        <v>0</v>
      </c>
      <c r="AG342" s="130"/>
      <c r="AH342" s="54">
        <f t="shared" si="10"/>
        <v>0</v>
      </c>
      <c r="AI342" s="54">
        <f t="shared" si="11"/>
        <v>0</v>
      </c>
      <c r="AJ342" s="135">
        <v>2349256.1085939002</v>
      </c>
      <c r="AK342" s="180">
        <v>50504</v>
      </c>
      <c r="AL342" s="108" t="s">
        <v>1327</v>
      </c>
      <c r="AM342" s="179">
        <v>4806751</v>
      </c>
      <c r="AN342" s="153" t="s">
        <v>1330</v>
      </c>
    </row>
    <row r="343" spans="1:40" ht="38.25" x14ac:dyDescent="0.25">
      <c r="A343" s="96">
        <v>1</v>
      </c>
      <c r="B343" s="97" t="s">
        <v>5</v>
      </c>
      <c r="C343" s="96">
        <v>12</v>
      </c>
      <c r="D343" s="96" t="s">
        <v>964</v>
      </c>
      <c r="E343" s="97" t="s">
        <v>6</v>
      </c>
      <c r="F343" s="98">
        <v>1</v>
      </c>
      <c r="G343" s="96" t="s">
        <v>1309</v>
      </c>
      <c r="H343" s="97" t="s">
        <v>1310</v>
      </c>
      <c r="I343" s="96">
        <v>8</v>
      </c>
      <c r="J343" s="96">
        <v>9</v>
      </c>
      <c r="K343" s="97" t="s">
        <v>1311</v>
      </c>
      <c r="L343" s="98">
        <v>2020051290054</v>
      </c>
      <c r="M343" s="96">
        <v>4</v>
      </c>
      <c r="N343" s="96">
        <v>11214</v>
      </c>
      <c r="O343" s="97" t="str">
        <f>+VLOOKUP(N343,'[3]Productos PD'!$B$2:$C$349,2,FALSE)</f>
        <v>Acciones para generar iniciativas emprendedoras en industrias creativas y/o economía naranja.</v>
      </c>
      <c r="P343" s="96" t="s">
        <v>952</v>
      </c>
      <c r="Q343" s="96">
        <v>4</v>
      </c>
      <c r="R343" s="96" t="s">
        <v>953</v>
      </c>
      <c r="S343" s="125">
        <v>1</v>
      </c>
      <c r="T343" s="97" t="s">
        <v>1312</v>
      </c>
      <c r="U343" s="104" t="s">
        <v>1328</v>
      </c>
      <c r="V343" s="96" t="s">
        <v>952</v>
      </c>
      <c r="W343" s="125">
        <v>1</v>
      </c>
      <c r="X343" s="103" t="s">
        <v>956</v>
      </c>
      <c r="Y343" s="122">
        <v>0.33264665373454999</v>
      </c>
      <c r="Z343" s="127">
        <v>1</v>
      </c>
      <c r="AA343" s="127">
        <v>1</v>
      </c>
      <c r="AB343" s="130">
        <v>1</v>
      </c>
      <c r="AC343" s="177">
        <v>1</v>
      </c>
      <c r="AD343" s="130">
        <v>1</v>
      </c>
      <c r="AE343" s="131">
        <v>1</v>
      </c>
      <c r="AF343" s="130">
        <v>1</v>
      </c>
      <c r="AG343" s="130"/>
      <c r="AH343" s="54">
        <f t="shared" si="10"/>
        <v>0.75</v>
      </c>
      <c r="AI343" s="54">
        <f t="shared" si="11"/>
        <v>0.75</v>
      </c>
      <c r="AJ343" s="135">
        <v>17290376.209863499</v>
      </c>
      <c r="AK343" s="180">
        <v>30508</v>
      </c>
      <c r="AL343" s="108" t="s">
        <v>957</v>
      </c>
      <c r="AM343" s="135">
        <v>16000216</v>
      </c>
      <c r="AN343" s="153"/>
    </row>
    <row r="344" spans="1:40" ht="38.25" x14ac:dyDescent="0.25">
      <c r="A344" s="96">
        <v>1</v>
      </c>
      <c r="B344" s="97" t="s">
        <v>5</v>
      </c>
      <c r="C344" s="96">
        <v>12</v>
      </c>
      <c r="D344" s="96" t="s">
        <v>964</v>
      </c>
      <c r="E344" s="97" t="s">
        <v>6</v>
      </c>
      <c r="F344" s="98">
        <v>1</v>
      </c>
      <c r="G344" s="96" t="s">
        <v>1309</v>
      </c>
      <c r="H344" s="97" t="s">
        <v>1310</v>
      </c>
      <c r="I344" s="96">
        <v>8</v>
      </c>
      <c r="J344" s="96">
        <v>9</v>
      </c>
      <c r="K344" s="97" t="s">
        <v>1311</v>
      </c>
      <c r="L344" s="98">
        <v>2020051290054</v>
      </c>
      <c r="M344" s="96">
        <v>4</v>
      </c>
      <c r="N344" s="96">
        <v>11214</v>
      </c>
      <c r="O344" s="97" t="str">
        <f>+VLOOKUP(N344,'[3]Productos PD'!$B$2:$C$349,2,FALSE)</f>
        <v>Acciones para generar iniciativas emprendedoras en industrias creativas y/o economía naranja.</v>
      </c>
      <c r="P344" s="96" t="s">
        <v>952</v>
      </c>
      <c r="Q344" s="96">
        <v>4</v>
      </c>
      <c r="R344" s="96" t="s">
        <v>953</v>
      </c>
      <c r="S344" s="125">
        <v>1</v>
      </c>
      <c r="T344" s="97" t="s">
        <v>1312</v>
      </c>
      <c r="U344" s="104" t="s">
        <v>1340</v>
      </c>
      <c r="V344" s="96" t="s">
        <v>952</v>
      </c>
      <c r="W344" s="125">
        <v>6</v>
      </c>
      <c r="X344" s="103" t="s">
        <v>956</v>
      </c>
      <c r="Y344" s="122">
        <v>0.36101566798364698</v>
      </c>
      <c r="Z344" s="127">
        <v>0</v>
      </c>
      <c r="AA344" s="127">
        <v>0</v>
      </c>
      <c r="AB344" s="130">
        <v>2</v>
      </c>
      <c r="AC344" s="177">
        <v>2</v>
      </c>
      <c r="AD344" s="130">
        <v>4</v>
      </c>
      <c r="AE344" s="131">
        <v>0</v>
      </c>
      <c r="AF344" s="130">
        <v>0</v>
      </c>
      <c r="AG344" s="130"/>
      <c r="AH344" s="54">
        <f t="shared" si="10"/>
        <v>0.33333333333333331</v>
      </c>
      <c r="AI344" s="54">
        <f t="shared" si="11"/>
        <v>0.33333333333333331</v>
      </c>
      <c r="AJ344" s="135">
        <v>18764946.6694277</v>
      </c>
      <c r="AK344" s="180">
        <v>30508</v>
      </c>
      <c r="AL344" s="108" t="s">
        <v>957</v>
      </c>
      <c r="AM344" s="135">
        <v>15965999</v>
      </c>
      <c r="AN344" s="153"/>
    </row>
    <row r="345" spans="1:40" ht="38.25" x14ac:dyDescent="0.25">
      <c r="A345" s="96">
        <v>1</v>
      </c>
      <c r="B345" s="97" t="s">
        <v>5</v>
      </c>
      <c r="C345" s="96">
        <v>12</v>
      </c>
      <c r="D345" s="96" t="s">
        <v>964</v>
      </c>
      <c r="E345" s="97" t="s">
        <v>6</v>
      </c>
      <c r="F345" s="98">
        <v>1</v>
      </c>
      <c r="G345" s="96" t="s">
        <v>1309</v>
      </c>
      <c r="H345" s="97" t="s">
        <v>1310</v>
      </c>
      <c r="I345" s="96">
        <v>8</v>
      </c>
      <c r="J345" s="96">
        <v>9</v>
      </c>
      <c r="K345" s="97" t="s">
        <v>1311</v>
      </c>
      <c r="L345" s="98">
        <v>2020051290054</v>
      </c>
      <c r="M345" s="96">
        <v>4</v>
      </c>
      <c r="N345" s="96">
        <v>11214</v>
      </c>
      <c r="O345" s="97" t="str">
        <f>+VLOOKUP(N345,'[3]Productos PD'!$B$2:$C$349,2,FALSE)</f>
        <v>Acciones para generar iniciativas emprendedoras en industrias creativas y/o economía naranja.</v>
      </c>
      <c r="P345" s="96" t="s">
        <v>952</v>
      </c>
      <c r="Q345" s="96">
        <v>4</v>
      </c>
      <c r="R345" s="96" t="s">
        <v>953</v>
      </c>
      <c r="S345" s="125">
        <v>1</v>
      </c>
      <c r="T345" s="97" t="s">
        <v>1312</v>
      </c>
      <c r="U345" s="104" t="s">
        <v>1339</v>
      </c>
      <c r="V345" s="96" t="s">
        <v>952</v>
      </c>
      <c r="W345" s="125">
        <v>1</v>
      </c>
      <c r="X345" s="103" t="s">
        <v>956</v>
      </c>
      <c r="Y345" s="122">
        <v>0.30633767828180197</v>
      </c>
      <c r="Z345" s="127">
        <v>0</v>
      </c>
      <c r="AA345" s="127">
        <v>0</v>
      </c>
      <c r="AB345" s="130">
        <v>0</v>
      </c>
      <c r="AC345" s="177">
        <v>0</v>
      </c>
      <c r="AD345" s="130">
        <v>1</v>
      </c>
      <c r="AE345" s="131">
        <v>0</v>
      </c>
      <c r="AF345" s="130">
        <v>0</v>
      </c>
      <c r="AG345" s="130"/>
      <c r="AH345" s="54">
        <f t="shared" si="10"/>
        <v>0</v>
      </c>
      <c r="AI345" s="54">
        <f t="shared" si="11"/>
        <v>0</v>
      </c>
      <c r="AJ345" s="135">
        <v>15922882.870708801</v>
      </c>
      <c r="AK345" s="180">
        <v>30508</v>
      </c>
      <c r="AL345" s="108" t="s">
        <v>957</v>
      </c>
      <c r="AM345" s="135">
        <v>5638607</v>
      </c>
      <c r="AN345" s="153" t="s">
        <v>1330</v>
      </c>
    </row>
    <row r="346" spans="1:40" ht="38.25" x14ac:dyDescent="0.25">
      <c r="A346" s="96">
        <v>1</v>
      </c>
      <c r="B346" s="97" t="s">
        <v>5</v>
      </c>
      <c r="C346" s="96">
        <v>12</v>
      </c>
      <c r="D346" s="96" t="s">
        <v>964</v>
      </c>
      <c r="E346" s="97" t="s">
        <v>6</v>
      </c>
      <c r="F346" s="98">
        <v>2</v>
      </c>
      <c r="G346" s="96" t="s">
        <v>1341</v>
      </c>
      <c r="H346" s="97" t="s">
        <v>1342</v>
      </c>
      <c r="I346" s="96">
        <v>4</v>
      </c>
      <c r="J346" s="96"/>
      <c r="K346" s="97" t="s">
        <v>1343</v>
      </c>
      <c r="L346" s="98">
        <v>2020051290062</v>
      </c>
      <c r="M346" s="96">
        <v>1</v>
      </c>
      <c r="N346" s="96">
        <v>11221</v>
      </c>
      <c r="O346" s="97" t="str">
        <f>+VLOOKUP(N346,'[3]Productos PD'!$B$2:$C$349,2,FALSE)</f>
        <v>Acciones formativas para promotores y gestores culturales.</v>
      </c>
      <c r="P346" s="96" t="s">
        <v>952</v>
      </c>
      <c r="Q346" s="96">
        <v>4</v>
      </c>
      <c r="R346" s="122" t="s">
        <v>953</v>
      </c>
      <c r="S346" s="125">
        <v>1</v>
      </c>
      <c r="T346" s="97" t="s">
        <v>1312</v>
      </c>
      <c r="U346" s="104" t="s">
        <v>1324</v>
      </c>
      <c r="V346" s="96" t="s">
        <v>952</v>
      </c>
      <c r="W346" s="125">
        <v>1</v>
      </c>
      <c r="X346" s="103" t="s">
        <v>956</v>
      </c>
      <c r="Y346" s="122">
        <v>0.52990802998111897</v>
      </c>
      <c r="Z346" s="127">
        <v>0</v>
      </c>
      <c r="AA346" s="127">
        <v>0</v>
      </c>
      <c r="AB346" s="130">
        <v>0</v>
      </c>
      <c r="AC346" s="177">
        <v>0</v>
      </c>
      <c r="AD346" s="130">
        <v>0</v>
      </c>
      <c r="AE346" s="131">
        <v>0</v>
      </c>
      <c r="AF346" s="130">
        <v>1</v>
      </c>
      <c r="AG346" s="130"/>
      <c r="AH346" s="54">
        <f t="shared" si="10"/>
        <v>0</v>
      </c>
      <c r="AI346" s="54">
        <f t="shared" si="11"/>
        <v>0</v>
      </c>
      <c r="AJ346" s="135">
        <v>10182906.120548099</v>
      </c>
      <c r="AK346" s="180">
        <v>30503</v>
      </c>
      <c r="AL346" s="108" t="s">
        <v>957</v>
      </c>
      <c r="AM346" s="135">
        <v>0</v>
      </c>
      <c r="AN346" s="153"/>
    </row>
    <row r="347" spans="1:40" ht="38.25" x14ac:dyDescent="0.25">
      <c r="A347" s="96">
        <v>1</v>
      </c>
      <c r="B347" s="97" t="s">
        <v>5</v>
      </c>
      <c r="C347" s="96">
        <v>12</v>
      </c>
      <c r="D347" s="96" t="s">
        <v>964</v>
      </c>
      <c r="E347" s="97" t="s">
        <v>6</v>
      </c>
      <c r="F347" s="98">
        <v>2</v>
      </c>
      <c r="G347" s="96" t="s">
        <v>1341</v>
      </c>
      <c r="H347" s="97" t="s">
        <v>1342</v>
      </c>
      <c r="I347" s="96">
        <v>4</v>
      </c>
      <c r="J347" s="96"/>
      <c r="K347" s="97" t="s">
        <v>1343</v>
      </c>
      <c r="L347" s="98">
        <v>2020051290062</v>
      </c>
      <c r="M347" s="96">
        <v>1</v>
      </c>
      <c r="N347" s="96">
        <v>11221</v>
      </c>
      <c r="O347" s="97" t="str">
        <f>+VLOOKUP(N347,'[3]Productos PD'!$B$2:$C$349,2,FALSE)</f>
        <v>Acciones formativas para promotores y gestores culturales.</v>
      </c>
      <c r="P347" s="96" t="s">
        <v>952</v>
      </c>
      <c r="Q347" s="96">
        <v>4</v>
      </c>
      <c r="R347" s="122" t="s">
        <v>953</v>
      </c>
      <c r="S347" s="125">
        <v>1</v>
      </c>
      <c r="T347" s="97" t="s">
        <v>1312</v>
      </c>
      <c r="U347" s="104" t="s">
        <v>1328</v>
      </c>
      <c r="V347" s="96" t="s">
        <v>952</v>
      </c>
      <c r="W347" s="125">
        <v>1</v>
      </c>
      <c r="X347" s="96" t="s">
        <v>984</v>
      </c>
      <c r="Y347" s="122">
        <v>0.47009197001888098</v>
      </c>
      <c r="Z347" s="127">
        <v>1</v>
      </c>
      <c r="AA347" s="127">
        <v>1</v>
      </c>
      <c r="AB347" s="130">
        <v>1</v>
      </c>
      <c r="AC347" s="177">
        <v>1</v>
      </c>
      <c r="AD347" s="130">
        <v>1</v>
      </c>
      <c r="AE347" s="131">
        <v>1</v>
      </c>
      <c r="AF347" s="130">
        <v>1</v>
      </c>
      <c r="AG347" s="130"/>
      <c r="AH347" s="54">
        <f t="shared" si="10"/>
        <v>1</v>
      </c>
      <c r="AI347" s="54">
        <f t="shared" si="11"/>
        <v>1</v>
      </c>
      <c r="AJ347" s="135">
        <v>9033458.8794518709</v>
      </c>
      <c r="AK347" s="180">
        <v>30503</v>
      </c>
      <c r="AL347" s="108" t="s">
        <v>957</v>
      </c>
      <c r="AM347" s="135">
        <v>8813199</v>
      </c>
      <c r="AN347" s="153"/>
    </row>
    <row r="348" spans="1:40" ht="38.25" x14ac:dyDescent="0.25">
      <c r="A348" s="96">
        <v>1</v>
      </c>
      <c r="B348" s="97" t="s">
        <v>5</v>
      </c>
      <c r="C348" s="96">
        <v>12</v>
      </c>
      <c r="D348" s="96" t="s">
        <v>964</v>
      </c>
      <c r="E348" s="97" t="s">
        <v>6</v>
      </c>
      <c r="F348" s="98">
        <v>2</v>
      </c>
      <c r="G348" s="96" t="s">
        <v>1341</v>
      </c>
      <c r="H348" s="97" t="s">
        <v>1342</v>
      </c>
      <c r="I348" s="96">
        <v>4</v>
      </c>
      <c r="J348" s="96"/>
      <c r="K348" s="97" t="s">
        <v>1343</v>
      </c>
      <c r="L348" s="98">
        <v>2020051290062</v>
      </c>
      <c r="M348" s="96">
        <v>2</v>
      </c>
      <c r="N348" s="96">
        <v>11222</v>
      </c>
      <c r="O348" s="97" t="str">
        <f>+VLOOKUP(N348,'[3]Productos PD'!$B$2:$C$349,2,FALSE)</f>
        <v>Implementación de acciones para ciudadanos que participan en procesos de gestión y formación artística y cultural, y en temas sobre industria creativa y/o economía naranja.</v>
      </c>
      <c r="P348" s="96" t="s">
        <v>952</v>
      </c>
      <c r="Q348" s="96">
        <v>4</v>
      </c>
      <c r="R348" s="122" t="s">
        <v>953</v>
      </c>
      <c r="S348" s="125">
        <v>1</v>
      </c>
      <c r="T348" s="97" t="s">
        <v>1312</v>
      </c>
      <c r="U348" s="104" t="s">
        <v>1314</v>
      </c>
      <c r="V348" s="96" t="s">
        <v>952</v>
      </c>
      <c r="W348" s="125">
        <v>1</v>
      </c>
      <c r="X348" s="96" t="s">
        <v>984</v>
      </c>
      <c r="Y348" s="122">
        <v>0.25141136312325202</v>
      </c>
      <c r="Z348" s="127">
        <v>1</v>
      </c>
      <c r="AA348" s="127">
        <v>1</v>
      </c>
      <c r="AB348" s="130">
        <v>1</v>
      </c>
      <c r="AC348" s="177">
        <v>1</v>
      </c>
      <c r="AD348" s="130">
        <v>1</v>
      </c>
      <c r="AE348" s="131">
        <v>1</v>
      </c>
      <c r="AF348" s="130">
        <v>1</v>
      </c>
      <c r="AG348" s="130"/>
      <c r="AH348" s="54">
        <f t="shared" si="10"/>
        <v>1</v>
      </c>
      <c r="AI348" s="54">
        <f t="shared" si="11"/>
        <v>1</v>
      </c>
      <c r="AJ348" s="135">
        <v>36580353.334433101</v>
      </c>
      <c r="AK348" s="180">
        <v>30503</v>
      </c>
      <c r="AL348" s="108" t="s">
        <v>957</v>
      </c>
      <c r="AM348" s="135">
        <v>18290176</v>
      </c>
      <c r="AN348" s="153"/>
    </row>
    <row r="349" spans="1:40" ht="38.25" x14ac:dyDescent="0.25">
      <c r="A349" s="96">
        <v>1</v>
      </c>
      <c r="B349" s="97" t="s">
        <v>5</v>
      </c>
      <c r="C349" s="96">
        <v>12</v>
      </c>
      <c r="D349" s="96" t="s">
        <v>964</v>
      </c>
      <c r="E349" s="97" t="s">
        <v>6</v>
      </c>
      <c r="F349" s="98">
        <v>2</v>
      </c>
      <c r="G349" s="96" t="s">
        <v>1341</v>
      </c>
      <c r="H349" s="97" t="s">
        <v>1342</v>
      </c>
      <c r="I349" s="96">
        <v>4</v>
      </c>
      <c r="J349" s="96"/>
      <c r="K349" s="97" t="s">
        <v>1343</v>
      </c>
      <c r="L349" s="98">
        <v>2020051290062</v>
      </c>
      <c r="M349" s="96">
        <v>2</v>
      </c>
      <c r="N349" s="96">
        <v>11222</v>
      </c>
      <c r="O349" s="97" t="str">
        <f>+VLOOKUP(N349,'[3]Productos PD'!$B$2:$C$349,2,FALSE)</f>
        <v>Implementación de acciones para ciudadanos que participan en procesos de gestión y formación artística y cultural, y en temas sobre industria creativa y/o economía naranja.</v>
      </c>
      <c r="P349" s="96" t="s">
        <v>952</v>
      </c>
      <c r="Q349" s="96">
        <v>4</v>
      </c>
      <c r="R349" s="122" t="s">
        <v>953</v>
      </c>
      <c r="S349" s="125">
        <v>1</v>
      </c>
      <c r="T349" s="97" t="s">
        <v>1312</v>
      </c>
      <c r="U349" s="104" t="s">
        <v>1324</v>
      </c>
      <c r="V349" s="96" t="s">
        <v>952</v>
      </c>
      <c r="W349" s="125">
        <v>1</v>
      </c>
      <c r="X349" s="103" t="s">
        <v>956</v>
      </c>
      <c r="Y349" s="122">
        <v>6.8706916182023306E-2</v>
      </c>
      <c r="Z349" s="127">
        <v>0</v>
      </c>
      <c r="AA349" s="127">
        <v>0</v>
      </c>
      <c r="AB349" s="130">
        <v>0</v>
      </c>
      <c r="AC349" s="177">
        <v>0</v>
      </c>
      <c r="AD349" s="130">
        <v>0</v>
      </c>
      <c r="AE349" s="131">
        <v>0</v>
      </c>
      <c r="AF349" s="130">
        <v>1</v>
      </c>
      <c r="AG349" s="130"/>
      <c r="AH349" s="54">
        <f t="shared" si="10"/>
        <v>0</v>
      </c>
      <c r="AI349" s="54">
        <f t="shared" si="11"/>
        <v>0</v>
      </c>
      <c r="AJ349" s="135">
        <v>9996856.3044843897</v>
      </c>
      <c r="AK349" s="180">
        <v>30503</v>
      </c>
      <c r="AL349" s="108" t="s">
        <v>957</v>
      </c>
      <c r="AM349" s="135">
        <v>0</v>
      </c>
      <c r="AN349" s="153"/>
    </row>
    <row r="350" spans="1:40" ht="38.25" x14ac:dyDescent="0.25">
      <c r="A350" s="96">
        <v>1</v>
      </c>
      <c r="B350" s="97" t="s">
        <v>5</v>
      </c>
      <c r="C350" s="96">
        <v>12</v>
      </c>
      <c r="D350" s="96" t="s">
        <v>964</v>
      </c>
      <c r="E350" s="97" t="s">
        <v>6</v>
      </c>
      <c r="F350" s="98">
        <v>2</v>
      </c>
      <c r="G350" s="96" t="s">
        <v>1341</v>
      </c>
      <c r="H350" s="97" t="s">
        <v>1342</v>
      </c>
      <c r="I350" s="96">
        <v>4</v>
      </c>
      <c r="J350" s="96"/>
      <c r="K350" s="97" t="s">
        <v>1343</v>
      </c>
      <c r="L350" s="98">
        <v>2020051290062</v>
      </c>
      <c r="M350" s="96">
        <v>2</v>
      </c>
      <c r="N350" s="96">
        <v>11222</v>
      </c>
      <c r="O350" s="97" t="str">
        <f>+VLOOKUP(N350,'[3]Productos PD'!$B$2:$C$349,2,FALSE)</f>
        <v>Implementación de acciones para ciudadanos que participan en procesos de gestión y formación artística y cultural, y en temas sobre industria creativa y/o economía naranja.</v>
      </c>
      <c r="P350" s="96" t="s">
        <v>952</v>
      </c>
      <c r="Q350" s="96">
        <v>4</v>
      </c>
      <c r="R350" s="122" t="s">
        <v>953</v>
      </c>
      <c r="S350" s="125">
        <v>1</v>
      </c>
      <c r="T350" s="97" t="s">
        <v>1312</v>
      </c>
      <c r="U350" s="104" t="s">
        <v>1344</v>
      </c>
      <c r="V350" s="96" t="s">
        <v>952</v>
      </c>
      <c r="W350" s="125">
        <v>1</v>
      </c>
      <c r="X350" s="103" t="s">
        <v>956</v>
      </c>
      <c r="Y350" s="122">
        <v>0.26185229536835702</v>
      </c>
      <c r="Z350" s="127">
        <v>0</v>
      </c>
      <c r="AA350" s="127">
        <v>0</v>
      </c>
      <c r="AB350" s="130">
        <v>1</v>
      </c>
      <c r="AC350" s="177">
        <v>1</v>
      </c>
      <c r="AD350" s="130">
        <v>0</v>
      </c>
      <c r="AE350" s="131">
        <v>0</v>
      </c>
      <c r="AF350" s="130">
        <v>0</v>
      </c>
      <c r="AG350" s="130"/>
      <c r="AH350" s="54">
        <f t="shared" si="10"/>
        <v>1</v>
      </c>
      <c r="AI350" s="54">
        <f t="shared" si="11"/>
        <v>1</v>
      </c>
      <c r="AJ350" s="135">
        <v>38099508.976095997</v>
      </c>
      <c r="AK350" s="180">
        <v>30503</v>
      </c>
      <c r="AL350" s="108" t="s">
        <v>957</v>
      </c>
      <c r="AM350" s="135">
        <v>37799509</v>
      </c>
      <c r="AN350" s="153"/>
    </row>
    <row r="351" spans="1:40" ht="38.25" x14ac:dyDescent="0.25">
      <c r="A351" s="96">
        <v>1</v>
      </c>
      <c r="B351" s="97" t="s">
        <v>5</v>
      </c>
      <c r="C351" s="96">
        <v>12</v>
      </c>
      <c r="D351" s="96" t="s">
        <v>964</v>
      </c>
      <c r="E351" s="97" t="s">
        <v>6</v>
      </c>
      <c r="F351" s="98">
        <v>2</v>
      </c>
      <c r="G351" s="96" t="s">
        <v>1341</v>
      </c>
      <c r="H351" s="97" t="s">
        <v>1342</v>
      </c>
      <c r="I351" s="96">
        <v>4</v>
      </c>
      <c r="J351" s="96"/>
      <c r="K351" s="97" t="s">
        <v>1343</v>
      </c>
      <c r="L351" s="98">
        <v>2020051290062</v>
      </c>
      <c r="M351" s="96">
        <v>2</v>
      </c>
      <c r="N351" s="96">
        <v>11222</v>
      </c>
      <c r="O351" s="97" t="str">
        <f>+VLOOKUP(N351,'[3]Productos PD'!$B$2:$C$349,2,FALSE)</f>
        <v>Implementación de acciones para ciudadanos que participan en procesos de gestión y formación artística y cultural, y en temas sobre industria creativa y/o economía naranja.</v>
      </c>
      <c r="P351" s="96" t="s">
        <v>952</v>
      </c>
      <c r="Q351" s="96">
        <v>4</v>
      </c>
      <c r="R351" s="122" t="s">
        <v>953</v>
      </c>
      <c r="S351" s="125">
        <v>1</v>
      </c>
      <c r="T351" s="97" t="s">
        <v>1312</v>
      </c>
      <c r="U351" s="104" t="s">
        <v>1345</v>
      </c>
      <c r="V351" s="96" t="s">
        <v>952</v>
      </c>
      <c r="W351" s="125">
        <v>1</v>
      </c>
      <c r="X351" s="96" t="s">
        <v>984</v>
      </c>
      <c r="Y351" s="122">
        <v>0.277563431018504</v>
      </c>
      <c r="Z351" s="127">
        <v>0</v>
      </c>
      <c r="AA351" s="127">
        <v>0</v>
      </c>
      <c r="AB351" s="130">
        <v>0</v>
      </c>
      <c r="AC351" s="177">
        <v>0</v>
      </c>
      <c r="AD351" s="130">
        <v>1</v>
      </c>
      <c r="AE351" s="131">
        <v>1</v>
      </c>
      <c r="AF351" s="130">
        <v>1</v>
      </c>
      <c r="AG351" s="130"/>
      <c r="AH351" s="54">
        <f t="shared" si="10"/>
        <v>1</v>
      </c>
      <c r="AI351" s="54">
        <f t="shared" si="11"/>
        <v>1</v>
      </c>
      <c r="AJ351" s="135">
        <v>40385479.213192299</v>
      </c>
      <c r="AK351" s="180">
        <v>30503</v>
      </c>
      <c r="AL351" s="108" t="s">
        <v>957</v>
      </c>
      <c r="AM351" s="135">
        <v>40385479</v>
      </c>
      <c r="AN351" s="153"/>
    </row>
    <row r="352" spans="1:40" ht="38.25" x14ac:dyDescent="0.25">
      <c r="A352" s="96">
        <v>1</v>
      </c>
      <c r="B352" s="97" t="s">
        <v>5</v>
      </c>
      <c r="C352" s="96">
        <v>12</v>
      </c>
      <c r="D352" s="96" t="s">
        <v>964</v>
      </c>
      <c r="E352" s="97" t="s">
        <v>6</v>
      </c>
      <c r="F352" s="98">
        <v>2</v>
      </c>
      <c r="G352" s="96" t="s">
        <v>1341</v>
      </c>
      <c r="H352" s="97" t="s">
        <v>1342</v>
      </c>
      <c r="I352" s="96">
        <v>4</v>
      </c>
      <c r="J352" s="96"/>
      <c r="K352" s="97" t="s">
        <v>1343</v>
      </c>
      <c r="L352" s="98">
        <v>2020051290062</v>
      </c>
      <c r="M352" s="96">
        <v>2</v>
      </c>
      <c r="N352" s="96">
        <v>11222</v>
      </c>
      <c r="O352" s="97" t="str">
        <f>+VLOOKUP(N352,'[3]Productos PD'!$B$2:$C$349,2,FALSE)</f>
        <v>Implementación de acciones para ciudadanos que participan en procesos de gestión y formación artística y cultural, y en temas sobre industria creativa y/o economía naranja.</v>
      </c>
      <c r="P352" s="96" t="s">
        <v>952</v>
      </c>
      <c r="Q352" s="96">
        <v>4</v>
      </c>
      <c r="R352" s="122" t="s">
        <v>953</v>
      </c>
      <c r="S352" s="125">
        <v>1</v>
      </c>
      <c r="T352" s="97" t="s">
        <v>1312</v>
      </c>
      <c r="U352" s="104" t="s">
        <v>1328</v>
      </c>
      <c r="V352" s="96" t="s">
        <v>952</v>
      </c>
      <c r="W352" s="125">
        <v>1</v>
      </c>
      <c r="X352" s="96" t="s">
        <v>984</v>
      </c>
      <c r="Y352" s="122">
        <v>4.5713455573243897E-2</v>
      </c>
      <c r="Z352" s="127">
        <v>1</v>
      </c>
      <c r="AA352" s="127">
        <v>1</v>
      </c>
      <c r="AB352" s="130">
        <v>1</v>
      </c>
      <c r="AC352" s="177">
        <v>1</v>
      </c>
      <c r="AD352" s="130">
        <v>1</v>
      </c>
      <c r="AE352" s="131">
        <v>1</v>
      </c>
      <c r="AF352" s="113">
        <v>1</v>
      </c>
      <c r="AG352" s="130"/>
      <c r="AH352" s="54">
        <f t="shared" si="10"/>
        <v>1</v>
      </c>
      <c r="AI352" s="54">
        <f t="shared" si="11"/>
        <v>1</v>
      </c>
      <c r="AJ352" s="135">
        <v>6651307.7859069798</v>
      </c>
      <c r="AK352" s="180">
        <v>30503</v>
      </c>
      <c r="AL352" s="108" t="s">
        <v>957</v>
      </c>
      <c r="AM352" s="135">
        <v>7622125</v>
      </c>
      <c r="AN352" s="153"/>
    </row>
    <row r="353" spans="1:40" ht="38.25" x14ac:dyDescent="0.25">
      <c r="A353" s="96">
        <v>1</v>
      </c>
      <c r="B353" s="97" t="s">
        <v>5</v>
      </c>
      <c r="C353" s="96">
        <v>12</v>
      </c>
      <c r="D353" s="96" t="s">
        <v>964</v>
      </c>
      <c r="E353" s="97" t="s">
        <v>6</v>
      </c>
      <c r="F353" s="98">
        <v>2</v>
      </c>
      <c r="G353" s="96" t="s">
        <v>1341</v>
      </c>
      <c r="H353" s="97" t="s">
        <v>1342</v>
      </c>
      <c r="I353" s="96">
        <v>4</v>
      </c>
      <c r="J353" s="96"/>
      <c r="K353" s="97" t="s">
        <v>1343</v>
      </c>
      <c r="L353" s="98">
        <v>2020051290062</v>
      </c>
      <c r="M353" s="96">
        <v>2</v>
      </c>
      <c r="N353" s="96">
        <v>11222</v>
      </c>
      <c r="O353" s="97" t="str">
        <f>+VLOOKUP(N353,'[3]Productos PD'!$B$2:$C$349,2,FALSE)</f>
        <v>Implementación de acciones para ciudadanos que participan en procesos de gestión y formación artística y cultural, y en temas sobre industria creativa y/o economía naranja.</v>
      </c>
      <c r="P353" s="96" t="s">
        <v>952</v>
      </c>
      <c r="Q353" s="96">
        <v>4</v>
      </c>
      <c r="R353" s="122" t="s">
        <v>953</v>
      </c>
      <c r="S353" s="125">
        <v>1</v>
      </c>
      <c r="T353" s="97" t="s">
        <v>1312</v>
      </c>
      <c r="U353" s="104" t="s">
        <v>1346</v>
      </c>
      <c r="V353" s="96" t="s">
        <v>952</v>
      </c>
      <c r="W353" s="125">
        <v>7</v>
      </c>
      <c r="X353" s="103" t="s">
        <v>956</v>
      </c>
      <c r="Y353" s="122">
        <v>4.5140514941995301E-2</v>
      </c>
      <c r="Z353" s="127">
        <v>0</v>
      </c>
      <c r="AA353" s="127">
        <v>0</v>
      </c>
      <c r="AB353" s="130">
        <v>1</v>
      </c>
      <c r="AC353" s="177">
        <v>1</v>
      </c>
      <c r="AD353" s="130">
        <v>3</v>
      </c>
      <c r="AE353" s="131">
        <v>0</v>
      </c>
      <c r="AF353" s="113">
        <v>3</v>
      </c>
      <c r="AG353" s="130"/>
      <c r="AH353" s="54">
        <f t="shared" si="10"/>
        <v>0.14285714285714285</v>
      </c>
      <c r="AI353" s="54">
        <f t="shared" si="11"/>
        <v>0.14285714285714285</v>
      </c>
      <c r="AJ353" s="135">
        <v>6567944.9240603102</v>
      </c>
      <c r="AK353" s="180">
        <v>30503</v>
      </c>
      <c r="AL353" s="108" t="s">
        <v>957</v>
      </c>
      <c r="AM353" s="135">
        <v>3283972.4620301551</v>
      </c>
      <c r="AN353" s="153" t="s">
        <v>1347</v>
      </c>
    </row>
    <row r="354" spans="1:40" ht="38.25" x14ac:dyDescent="0.25">
      <c r="A354" s="96">
        <v>1</v>
      </c>
      <c r="B354" s="97" t="s">
        <v>5</v>
      </c>
      <c r="C354" s="96">
        <v>12</v>
      </c>
      <c r="D354" s="96" t="s">
        <v>964</v>
      </c>
      <c r="E354" s="97" t="s">
        <v>6</v>
      </c>
      <c r="F354" s="98">
        <v>2</v>
      </c>
      <c r="G354" s="96" t="s">
        <v>1341</v>
      </c>
      <c r="H354" s="97" t="s">
        <v>1342</v>
      </c>
      <c r="I354" s="96">
        <v>4</v>
      </c>
      <c r="J354" s="96"/>
      <c r="K354" s="97" t="s">
        <v>1343</v>
      </c>
      <c r="L354" s="98">
        <v>2020051290062</v>
      </c>
      <c r="M354" s="96">
        <v>2</v>
      </c>
      <c r="N354" s="96">
        <v>11222</v>
      </c>
      <c r="O354" s="97" t="str">
        <f>+VLOOKUP(N354,'[3]Productos PD'!$B$2:$C$349,2,FALSE)</f>
        <v>Implementación de acciones para ciudadanos que participan en procesos de gestión y formación artística y cultural, y en temas sobre industria creativa y/o economía naranja.</v>
      </c>
      <c r="P354" s="96" t="s">
        <v>952</v>
      </c>
      <c r="Q354" s="96">
        <v>4</v>
      </c>
      <c r="R354" s="122" t="s">
        <v>953</v>
      </c>
      <c r="S354" s="125">
        <v>1</v>
      </c>
      <c r="T354" s="97" t="s">
        <v>1312</v>
      </c>
      <c r="U354" s="105" t="s">
        <v>1340</v>
      </c>
      <c r="V354" s="96" t="s">
        <v>952</v>
      </c>
      <c r="W354" s="125">
        <v>6</v>
      </c>
      <c r="X354" s="103" t="s">
        <v>956</v>
      </c>
      <c r="Y354" s="122">
        <v>4.9612023792624499E-2</v>
      </c>
      <c r="Z354" s="127">
        <v>0</v>
      </c>
      <c r="AA354" s="127">
        <v>0</v>
      </c>
      <c r="AB354" s="113">
        <v>2</v>
      </c>
      <c r="AC354" s="134">
        <v>0.02</v>
      </c>
      <c r="AD354" s="145">
        <v>4</v>
      </c>
      <c r="AE354" s="142">
        <v>4</v>
      </c>
      <c r="AF354" s="130">
        <v>0</v>
      </c>
      <c r="AG354" s="130"/>
      <c r="AH354" s="54">
        <f t="shared" si="10"/>
        <v>0.66999999999999993</v>
      </c>
      <c r="AI354" s="54">
        <f t="shared" si="11"/>
        <v>0.66999999999999993</v>
      </c>
      <c r="AJ354" s="135">
        <v>7218549.46182686</v>
      </c>
      <c r="AK354" s="148">
        <v>30503</v>
      </c>
      <c r="AL354" s="149" t="s">
        <v>957</v>
      </c>
      <c r="AM354" s="135">
        <v>3498765</v>
      </c>
      <c r="AN354" s="153"/>
    </row>
    <row r="355" spans="1:40" ht="38.25" x14ac:dyDescent="0.25">
      <c r="A355" s="96">
        <v>1</v>
      </c>
      <c r="B355" s="97" t="s">
        <v>5</v>
      </c>
      <c r="C355" s="96">
        <v>12</v>
      </c>
      <c r="D355" s="96" t="s">
        <v>964</v>
      </c>
      <c r="E355" s="97" t="s">
        <v>6</v>
      </c>
      <c r="F355" s="98">
        <v>2</v>
      </c>
      <c r="G355" s="96" t="s">
        <v>1341</v>
      </c>
      <c r="H355" s="97" t="s">
        <v>1342</v>
      </c>
      <c r="I355" s="96">
        <v>9</v>
      </c>
      <c r="J355" s="96"/>
      <c r="K355" s="97" t="s">
        <v>1343</v>
      </c>
      <c r="L355" s="98">
        <v>2020051290062</v>
      </c>
      <c r="M355" s="96">
        <v>3</v>
      </c>
      <c r="N355" s="96">
        <v>11223</v>
      </c>
      <c r="O355" s="97" t="str">
        <f>+VLOOKUP(N355,'[3]Productos PD'!$B$2:$C$349,2,FALSE)</f>
        <v>Desarrollar acciones mediante procesos investigativos en áreas artísticas, culturales, creativas y patrimoniales.</v>
      </c>
      <c r="P355" s="96" t="s">
        <v>952</v>
      </c>
      <c r="Q355" s="96">
        <v>4</v>
      </c>
      <c r="R355" s="122" t="s">
        <v>953</v>
      </c>
      <c r="S355" s="125">
        <v>1</v>
      </c>
      <c r="T355" s="97" t="s">
        <v>1312</v>
      </c>
      <c r="U355" s="105" t="s">
        <v>1348</v>
      </c>
      <c r="V355" s="96" t="s">
        <v>952</v>
      </c>
      <c r="W355" s="125">
        <v>30</v>
      </c>
      <c r="X355" s="103" t="s">
        <v>956</v>
      </c>
      <c r="Y355" s="122">
        <v>0.17773731643531601</v>
      </c>
      <c r="Z355" s="127">
        <v>0</v>
      </c>
      <c r="AA355" s="127">
        <v>0</v>
      </c>
      <c r="AB355" s="113">
        <v>4</v>
      </c>
      <c r="AC355" s="134">
        <v>0.04</v>
      </c>
      <c r="AD355" s="113">
        <v>13</v>
      </c>
      <c r="AE355" s="132">
        <v>0</v>
      </c>
      <c r="AF355" s="113">
        <v>13</v>
      </c>
      <c r="AG355" s="130"/>
      <c r="AH355" s="54">
        <f t="shared" si="10"/>
        <v>1.3333333333333333E-3</v>
      </c>
      <c r="AI355" s="54">
        <f t="shared" si="11"/>
        <v>1.3333333333333333E-3</v>
      </c>
      <c r="AJ355" s="135">
        <v>3032382.9319836274</v>
      </c>
      <c r="AK355" s="180">
        <v>30503</v>
      </c>
      <c r="AL355" s="108" t="s">
        <v>957</v>
      </c>
      <c r="AM355" s="135">
        <v>1516191.4659918137</v>
      </c>
      <c r="AN355" s="153" t="s">
        <v>1349</v>
      </c>
    </row>
    <row r="356" spans="1:40" ht="38.25" x14ac:dyDescent="0.25">
      <c r="A356" s="96">
        <v>1</v>
      </c>
      <c r="B356" s="97" t="s">
        <v>5</v>
      </c>
      <c r="C356" s="96">
        <v>12</v>
      </c>
      <c r="D356" s="96" t="s">
        <v>964</v>
      </c>
      <c r="E356" s="97" t="s">
        <v>6</v>
      </c>
      <c r="F356" s="98">
        <v>2</v>
      </c>
      <c r="G356" s="96" t="s">
        <v>1341</v>
      </c>
      <c r="H356" s="97" t="s">
        <v>1342</v>
      </c>
      <c r="I356" s="96">
        <v>9</v>
      </c>
      <c r="J356" s="96"/>
      <c r="K356" s="97" t="s">
        <v>1343</v>
      </c>
      <c r="L356" s="98">
        <v>2020051290062</v>
      </c>
      <c r="M356" s="96">
        <v>3</v>
      </c>
      <c r="N356" s="96">
        <v>11223</v>
      </c>
      <c r="O356" s="97" t="str">
        <f>+VLOOKUP(N356,'[3]Productos PD'!$B$2:$C$349,2,FALSE)</f>
        <v>Desarrollar acciones mediante procesos investigativos en áreas artísticas, culturales, creativas y patrimoniales.</v>
      </c>
      <c r="P356" s="96" t="s">
        <v>952</v>
      </c>
      <c r="Q356" s="96">
        <v>4</v>
      </c>
      <c r="R356" s="122" t="s">
        <v>953</v>
      </c>
      <c r="S356" s="125">
        <v>1</v>
      </c>
      <c r="T356" s="97" t="s">
        <v>1312</v>
      </c>
      <c r="U356" s="104" t="s">
        <v>1348</v>
      </c>
      <c r="V356" s="96" t="s">
        <v>952</v>
      </c>
      <c r="W356" s="125">
        <v>30</v>
      </c>
      <c r="X356" s="103" t="s">
        <v>956</v>
      </c>
      <c r="Y356" s="122">
        <v>0.17773731643531601</v>
      </c>
      <c r="Z356" s="127">
        <v>0</v>
      </c>
      <c r="AA356" s="127">
        <v>0</v>
      </c>
      <c r="AB356" s="113">
        <v>4</v>
      </c>
      <c r="AC356" s="134">
        <v>0.04</v>
      </c>
      <c r="AD356" s="113">
        <v>13</v>
      </c>
      <c r="AE356" s="132">
        <v>0</v>
      </c>
      <c r="AF356" s="113">
        <v>13</v>
      </c>
      <c r="AG356" s="130"/>
      <c r="AH356" s="54">
        <f t="shared" si="10"/>
        <v>1.3333333333333333E-3</v>
      </c>
      <c r="AI356" s="54">
        <f t="shared" si="11"/>
        <v>1.3333333333333333E-3</v>
      </c>
      <c r="AJ356" s="135">
        <v>6989377.0680163717</v>
      </c>
      <c r="AK356" s="180">
        <v>50504</v>
      </c>
      <c r="AL356" s="108" t="s">
        <v>1327</v>
      </c>
      <c r="AM356" s="135">
        <v>4989000</v>
      </c>
      <c r="AN356" s="153" t="s">
        <v>1349</v>
      </c>
    </row>
    <row r="357" spans="1:40" ht="38.25" x14ac:dyDescent="0.25">
      <c r="A357" s="96">
        <v>1</v>
      </c>
      <c r="B357" s="97" t="s">
        <v>5</v>
      </c>
      <c r="C357" s="96">
        <v>12</v>
      </c>
      <c r="D357" s="96" t="s">
        <v>964</v>
      </c>
      <c r="E357" s="97" t="s">
        <v>6</v>
      </c>
      <c r="F357" s="98">
        <v>2</v>
      </c>
      <c r="G357" s="96" t="s">
        <v>1341</v>
      </c>
      <c r="H357" s="97" t="s">
        <v>1342</v>
      </c>
      <c r="I357" s="96">
        <v>9</v>
      </c>
      <c r="J357" s="96"/>
      <c r="K357" s="97" t="s">
        <v>1343</v>
      </c>
      <c r="L357" s="98">
        <v>2020051290062</v>
      </c>
      <c r="M357" s="96">
        <v>3</v>
      </c>
      <c r="N357" s="96">
        <v>11223</v>
      </c>
      <c r="O357" s="97" t="str">
        <f>+VLOOKUP(N357,'[3]Productos PD'!$B$2:$C$349,2,FALSE)</f>
        <v>Desarrollar acciones mediante procesos investigativos en áreas artísticas, culturales, creativas y patrimoniales.</v>
      </c>
      <c r="P357" s="96" t="s">
        <v>952</v>
      </c>
      <c r="Q357" s="96">
        <v>4</v>
      </c>
      <c r="R357" s="122" t="s">
        <v>953</v>
      </c>
      <c r="S357" s="125">
        <v>1</v>
      </c>
      <c r="T357" s="97" t="s">
        <v>1312</v>
      </c>
      <c r="U357" s="104" t="s">
        <v>1350</v>
      </c>
      <c r="V357" s="96" t="s">
        <v>952</v>
      </c>
      <c r="W357" s="125">
        <v>1</v>
      </c>
      <c r="X357" s="96" t="s">
        <v>984</v>
      </c>
      <c r="Y357" s="122">
        <v>0.32729298112504002</v>
      </c>
      <c r="Z357" s="126">
        <v>1</v>
      </c>
      <c r="AA357" s="126">
        <v>1</v>
      </c>
      <c r="AB357" s="113">
        <v>1</v>
      </c>
      <c r="AC357" s="134">
        <v>1</v>
      </c>
      <c r="AD357" s="113">
        <v>1</v>
      </c>
      <c r="AE357" s="132">
        <v>1</v>
      </c>
      <c r="AF357" s="113">
        <v>1</v>
      </c>
      <c r="AG357" s="130"/>
      <c r="AH357" s="54">
        <f t="shared" si="10"/>
        <v>1</v>
      </c>
      <c r="AI357" s="54">
        <f t="shared" si="11"/>
        <v>1</v>
      </c>
      <c r="AJ357" s="135">
        <v>5583957.660814614</v>
      </c>
      <c r="AK357" s="180">
        <v>30503</v>
      </c>
      <c r="AL357" s="108" t="s">
        <v>957</v>
      </c>
      <c r="AM357" s="135">
        <v>2691978</v>
      </c>
      <c r="AN357" s="153"/>
    </row>
    <row r="358" spans="1:40" ht="38.25" x14ac:dyDescent="0.25">
      <c r="A358" s="96">
        <v>1</v>
      </c>
      <c r="B358" s="97" t="s">
        <v>5</v>
      </c>
      <c r="C358" s="96">
        <v>12</v>
      </c>
      <c r="D358" s="96" t="s">
        <v>964</v>
      </c>
      <c r="E358" s="97" t="s">
        <v>6</v>
      </c>
      <c r="F358" s="98">
        <v>2</v>
      </c>
      <c r="G358" s="96" t="s">
        <v>1341</v>
      </c>
      <c r="H358" s="97" t="s">
        <v>1342</v>
      </c>
      <c r="I358" s="96">
        <v>9</v>
      </c>
      <c r="J358" s="96"/>
      <c r="K358" s="97" t="s">
        <v>1343</v>
      </c>
      <c r="L358" s="98">
        <v>2020051290062</v>
      </c>
      <c r="M358" s="96">
        <v>3</v>
      </c>
      <c r="N358" s="96">
        <v>11223</v>
      </c>
      <c r="O358" s="97" t="str">
        <f>+VLOOKUP(N358,'[3]Productos PD'!$B$2:$C$349,2,FALSE)</f>
        <v>Desarrollar acciones mediante procesos investigativos en áreas artísticas, culturales, creativas y patrimoniales.</v>
      </c>
      <c r="P358" s="96" t="s">
        <v>952</v>
      </c>
      <c r="Q358" s="96">
        <v>4</v>
      </c>
      <c r="R358" s="122" t="s">
        <v>953</v>
      </c>
      <c r="S358" s="125">
        <v>1</v>
      </c>
      <c r="T358" s="97" t="s">
        <v>1312</v>
      </c>
      <c r="U358" s="97" t="s">
        <v>1350</v>
      </c>
      <c r="V358" s="96" t="s">
        <v>952</v>
      </c>
      <c r="W358" s="125">
        <v>1</v>
      </c>
      <c r="X358" s="96" t="s">
        <v>984</v>
      </c>
      <c r="Y358" s="122">
        <v>0.32729298112504002</v>
      </c>
      <c r="Z358" s="126">
        <v>1</v>
      </c>
      <c r="AA358" s="126">
        <v>1</v>
      </c>
      <c r="AB358" s="113">
        <v>1</v>
      </c>
      <c r="AC358" s="134">
        <v>1</v>
      </c>
      <c r="AD358" s="113">
        <v>1</v>
      </c>
      <c r="AE358" s="132">
        <v>1</v>
      </c>
      <c r="AF358" s="113">
        <v>1</v>
      </c>
      <c r="AG358" s="130"/>
      <c r="AH358" s="54">
        <f t="shared" si="10"/>
        <v>1</v>
      </c>
      <c r="AI358" s="54">
        <f t="shared" si="11"/>
        <v>1</v>
      </c>
      <c r="AJ358" s="135">
        <v>12870533.339185385</v>
      </c>
      <c r="AK358" s="180">
        <v>50504</v>
      </c>
      <c r="AL358" s="108" t="s">
        <v>1327</v>
      </c>
      <c r="AM358" s="135">
        <v>9990987</v>
      </c>
      <c r="AN358" s="153"/>
    </row>
    <row r="359" spans="1:40" ht="38.25" x14ac:dyDescent="0.25">
      <c r="A359" s="96">
        <v>1</v>
      </c>
      <c r="B359" s="97" t="s">
        <v>5</v>
      </c>
      <c r="C359" s="96">
        <v>12</v>
      </c>
      <c r="D359" s="96" t="s">
        <v>964</v>
      </c>
      <c r="E359" s="97" t="s">
        <v>6</v>
      </c>
      <c r="F359" s="98">
        <v>2</v>
      </c>
      <c r="G359" s="96" t="s">
        <v>1341</v>
      </c>
      <c r="H359" s="97" t="s">
        <v>1342</v>
      </c>
      <c r="I359" s="96">
        <v>9</v>
      </c>
      <c r="J359" s="96"/>
      <c r="K359" s="97" t="s">
        <v>1343</v>
      </c>
      <c r="L359" s="98">
        <v>2020051290062</v>
      </c>
      <c r="M359" s="96">
        <v>3</v>
      </c>
      <c r="N359" s="96">
        <v>11223</v>
      </c>
      <c r="O359" s="97" t="str">
        <f>+VLOOKUP(N359,'[3]Productos PD'!$B$2:$C$349,2,FALSE)</f>
        <v>Desarrollar acciones mediante procesos investigativos en áreas artísticas, culturales, creativas y patrimoniales.</v>
      </c>
      <c r="P359" s="96" t="s">
        <v>952</v>
      </c>
      <c r="Q359" s="96">
        <v>4</v>
      </c>
      <c r="R359" s="122" t="s">
        <v>953</v>
      </c>
      <c r="S359" s="125">
        <v>1</v>
      </c>
      <c r="T359" s="97" t="s">
        <v>1312</v>
      </c>
      <c r="U359" s="97" t="s">
        <v>1351</v>
      </c>
      <c r="V359" s="96" t="s">
        <v>952</v>
      </c>
      <c r="W359" s="125">
        <v>1</v>
      </c>
      <c r="X359" s="96" t="s">
        <v>984</v>
      </c>
      <c r="Y359" s="122">
        <v>0.32729298112504002</v>
      </c>
      <c r="Z359" s="126">
        <v>1</v>
      </c>
      <c r="AA359" s="126">
        <v>1</v>
      </c>
      <c r="AB359" s="113">
        <v>1</v>
      </c>
      <c r="AC359" s="134">
        <v>1</v>
      </c>
      <c r="AD359" s="113">
        <v>1</v>
      </c>
      <c r="AE359" s="132">
        <v>1</v>
      </c>
      <c r="AF359" s="113">
        <v>1</v>
      </c>
      <c r="AG359" s="130"/>
      <c r="AH359" s="54">
        <f t="shared" si="10"/>
        <v>1</v>
      </c>
      <c r="AI359" s="54">
        <f t="shared" si="11"/>
        <v>1</v>
      </c>
      <c r="AJ359" s="135">
        <v>5583957.660814614</v>
      </c>
      <c r="AK359" s="180">
        <v>30503</v>
      </c>
      <c r="AL359" s="108" t="s">
        <v>957</v>
      </c>
      <c r="AM359" s="135">
        <v>2691978</v>
      </c>
      <c r="AN359" s="153"/>
    </row>
    <row r="360" spans="1:40" ht="38.25" x14ac:dyDescent="0.25">
      <c r="A360" s="96">
        <v>1</v>
      </c>
      <c r="B360" s="97" t="s">
        <v>5</v>
      </c>
      <c r="C360" s="96">
        <v>12</v>
      </c>
      <c r="D360" s="96" t="s">
        <v>964</v>
      </c>
      <c r="E360" s="97" t="s">
        <v>6</v>
      </c>
      <c r="F360" s="98">
        <v>2</v>
      </c>
      <c r="G360" s="96" t="s">
        <v>1341</v>
      </c>
      <c r="H360" s="97" t="s">
        <v>1342</v>
      </c>
      <c r="I360" s="96">
        <v>9</v>
      </c>
      <c r="J360" s="96"/>
      <c r="K360" s="97" t="s">
        <v>1343</v>
      </c>
      <c r="L360" s="98">
        <v>2020051290062</v>
      </c>
      <c r="M360" s="96">
        <v>3</v>
      </c>
      <c r="N360" s="96">
        <v>11223</v>
      </c>
      <c r="O360" s="97" t="str">
        <f>+VLOOKUP(N360,'[3]Productos PD'!$B$2:$C$349,2,FALSE)</f>
        <v>Desarrollar acciones mediante procesos investigativos en áreas artísticas, culturales, creativas y patrimoniales.</v>
      </c>
      <c r="P360" s="96" t="s">
        <v>952</v>
      </c>
      <c r="Q360" s="96">
        <v>4</v>
      </c>
      <c r="R360" s="122" t="s">
        <v>953</v>
      </c>
      <c r="S360" s="125">
        <v>1</v>
      </c>
      <c r="T360" s="97" t="s">
        <v>1312</v>
      </c>
      <c r="U360" s="104" t="s">
        <v>1351</v>
      </c>
      <c r="V360" s="96" t="s">
        <v>952</v>
      </c>
      <c r="W360" s="125">
        <v>1</v>
      </c>
      <c r="X360" s="96" t="s">
        <v>984</v>
      </c>
      <c r="Y360" s="122">
        <v>0.32729298112504002</v>
      </c>
      <c r="Z360" s="127">
        <v>1</v>
      </c>
      <c r="AA360" s="127">
        <v>1</v>
      </c>
      <c r="AB360" s="130">
        <v>1</v>
      </c>
      <c r="AC360" s="177">
        <v>1</v>
      </c>
      <c r="AD360" s="130">
        <v>1</v>
      </c>
      <c r="AE360" s="131">
        <v>1</v>
      </c>
      <c r="AF360" s="130">
        <v>1</v>
      </c>
      <c r="AG360" s="130"/>
      <c r="AH360" s="54">
        <f t="shared" si="10"/>
        <v>1</v>
      </c>
      <c r="AI360" s="54">
        <f t="shared" si="11"/>
        <v>1</v>
      </c>
      <c r="AJ360" s="135">
        <v>12870533.339185385</v>
      </c>
      <c r="AK360" s="180">
        <v>50504</v>
      </c>
      <c r="AL360" s="108" t="s">
        <v>1327</v>
      </c>
      <c r="AM360" s="135">
        <v>9990987</v>
      </c>
      <c r="AN360" s="153"/>
    </row>
    <row r="361" spans="1:40" ht="38.25" x14ac:dyDescent="0.25">
      <c r="A361" s="96">
        <v>1</v>
      </c>
      <c r="B361" s="97" t="s">
        <v>5</v>
      </c>
      <c r="C361" s="96">
        <v>12</v>
      </c>
      <c r="D361" s="96" t="s">
        <v>964</v>
      </c>
      <c r="E361" s="97" t="s">
        <v>6</v>
      </c>
      <c r="F361" s="98">
        <v>2</v>
      </c>
      <c r="G361" s="96" t="s">
        <v>1341</v>
      </c>
      <c r="H361" s="97" t="s">
        <v>1342</v>
      </c>
      <c r="I361" s="96">
        <v>9</v>
      </c>
      <c r="J361" s="96"/>
      <c r="K361" s="97" t="s">
        <v>1343</v>
      </c>
      <c r="L361" s="98">
        <v>2020051290062</v>
      </c>
      <c r="M361" s="96">
        <v>3</v>
      </c>
      <c r="N361" s="96">
        <v>11223</v>
      </c>
      <c r="O361" s="97" t="str">
        <f>+VLOOKUP(N361,'[3]Productos PD'!$B$2:$C$349,2,FALSE)</f>
        <v>Desarrollar acciones mediante procesos investigativos en áreas artísticas, culturales, creativas y patrimoniales.</v>
      </c>
      <c r="P361" s="96" t="s">
        <v>952</v>
      </c>
      <c r="Q361" s="96">
        <v>4</v>
      </c>
      <c r="R361" s="122" t="s">
        <v>953</v>
      </c>
      <c r="S361" s="125">
        <v>1</v>
      </c>
      <c r="T361" s="97" t="s">
        <v>1312</v>
      </c>
      <c r="U361" s="97" t="s">
        <v>1352</v>
      </c>
      <c r="V361" s="96" t="s">
        <v>952</v>
      </c>
      <c r="W361" s="125">
        <v>1</v>
      </c>
      <c r="X361" s="96" t="s">
        <v>984</v>
      </c>
      <c r="Y361" s="122">
        <v>0.16767672131460401</v>
      </c>
      <c r="Z361" s="126">
        <v>1</v>
      </c>
      <c r="AA361" s="126">
        <v>1</v>
      </c>
      <c r="AB361" s="113">
        <v>1</v>
      </c>
      <c r="AC361" s="134">
        <v>1</v>
      </c>
      <c r="AD361" s="113">
        <v>1</v>
      </c>
      <c r="AE361" s="132">
        <v>1</v>
      </c>
      <c r="AF361" s="113">
        <v>1</v>
      </c>
      <c r="AG361" s="130"/>
      <c r="AH361" s="54">
        <f t="shared" si="10"/>
        <v>1</v>
      </c>
      <c r="AI361" s="54">
        <f t="shared" si="11"/>
        <v>1</v>
      </c>
      <c r="AJ361" s="135">
        <v>2860738.7463871436</v>
      </c>
      <c r="AK361" s="180">
        <v>30503</v>
      </c>
      <c r="AL361" s="108" t="s">
        <v>957</v>
      </c>
      <c r="AM361" s="135">
        <v>1390546</v>
      </c>
      <c r="AN361" s="153"/>
    </row>
    <row r="362" spans="1:40" ht="38.25" x14ac:dyDescent="0.25">
      <c r="A362" s="96">
        <v>1</v>
      </c>
      <c r="B362" s="97" t="s">
        <v>5</v>
      </c>
      <c r="C362" s="96">
        <v>12</v>
      </c>
      <c r="D362" s="96" t="s">
        <v>964</v>
      </c>
      <c r="E362" s="97" t="s">
        <v>6</v>
      </c>
      <c r="F362" s="98">
        <v>2</v>
      </c>
      <c r="G362" s="96" t="s">
        <v>1341</v>
      </c>
      <c r="H362" s="97" t="s">
        <v>1342</v>
      </c>
      <c r="I362" s="96">
        <v>9</v>
      </c>
      <c r="J362" s="96"/>
      <c r="K362" s="97" t="s">
        <v>1343</v>
      </c>
      <c r="L362" s="98">
        <v>2020051290062</v>
      </c>
      <c r="M362" s="96">
        <v>3</v>
      </c>
      <c r="N362" s="96">
        <v>11223</v>
      </c>
      <c r="O362" s="97" t="str">
        <f>+VLOOKUP(N362,'[3]Productos PD'!$B$2:$C$349,2,FALSE)</f>
        <v>Desarrollar acciones mediante procesos investigativos en áreas artísticas, culturales, creativas y patrimoniales.</v>
      </c>
      <c r="P362" s="96" t="s">
        <v>952</v>
      </c>
      <c r="Q362" s="96">
        <v>4</v>
      </c>
      <c r="R362" s="122" t="s">
        <v>953</v>
      </c>
      <c r="S362" s="125">
        <v>1</v>
      </c>
      <c r="T362" s="97" t="s">
        <v>1312</v>
      </c>
      <c r="U362" s="97" t="s">
        <v>1352</v>
      </c>
      <c r="V362" s="96" t="s">
        <v>952</v>
      </c>
      <c r="W362" s="125">
        <v>1</v>
      </c>
      <c r="X362" s="96" t="s">
        <v>984</v>
      </c>
      <c r="Y362" s="122">
        <v>0.16767672131460401</v>
      </c>
      <c r="Z362" s="126">
        <v>1</v>
      </c>
      <c r="AA362" s="126">
        <v>1</v>
      </c>
      <c r="AB362" s="113">
        <v>1</v>
      </c>
      <c r="AC362" s="134">
        <v>1</v>
      </c>
      <c r="AD362" s="113">
        <v>1</v>
      </c>
      <c r="AE362" s="132">
        <v>1</v>
      </c>
      <c r="AF362" s="113">
        <v>1</v>
      </c>
      <c r="AG362" s="130"/>
      <c r="AH362" s="54">
        <f t="shared" si="10"/>
        <v>1</v>
      </c>
      <c r="AI362" s="54">
        <f t="shared" si="11"/>
        <v>1</v>
      </c>
      <c r="AJ362" s="135">
        <v>6593752.2536128564</v>
      </c>
      <c r="AK362" s="180">
        <v>50504</v>
      </c>
      <c r="AL362" s="108" t="s">
        <v>1327</v>
      </c>
      <c r="AM362" s="135">
        <v>4996789</v>
      </c>
      <c r="AN362" s="153"/>
    </row>
    <row r="363" spans="1:40" ht="38.25" x14ac:dyDescent="0.25">
      <c r="A363" s="96">
        <v>1</v>
      </c>
      <c r="B363" s="97" t="s">
        <v>5</v>
      </c>
      <c r="C363" s="96">
        <v>12</v>
      </c>
      <c r="D363" s="96" t="s">
        <v>964</v>
      </c>
      <c r="E363" s="97" t="s">
        <v>6</v>
      </c>
      <c r="F363" s="98">
        <v>2</v>
      </c>
      <c r="G363" s="96" t="s">
        <v>1341</v>
      </c>
      <c r="H363" s="97" t="s">
        <v>1342</v>
      </c>
      <c r="I363" s="96">
        <v>9</v>
      </c>
      <c r="J363" s="96"/>
      <c r="K363" s="97" t="s">
        <v>1343</v>
      </c>
      <c r="L363" s="98">
        <v>2020051290062</v>
      </c>
      <c r="M363" s="96">
        <v>4</v>
      </c>
      <c r="N363" s="96">
        <v>11224</v>
      </c>
      <c r="O363" s="97" t="str">
        <f>+VLOOKUP(N363,'[3]Productos PD'!$B$2:$C$349,2,FALSE)</f>
        <v>Acciones para la actualización y declaración de bienes culturales y patrimoniales del Municipio de Caldas.</v>
      </c>
      <c r="P363" s="96" t="s">
        <v>952</v>
      </c>
      <c r="Q363" s="96">
        <v>4</v>
      </c>
      <c r="R363" s="122" t="s">
        <v>953</v>
      </c>
      <c r="S363" s="125">
        <v>1</v>
      </c>
      <c r="T363" s="97" t="s">
        <v>1312</v>
      </c>
      <c r="U363" s="97" t="s">
        <v>1353</v>
      </c>
      <c r="V363" s="96" t="s">
        <v>952</v>
      </c>
      <c r="W363" s="125">
        <v>1</v>
      </c>
      <c r="X363" s="96" t="s">
        <v>984</v>
      </c>
      <c r="Y363" s="122">
        <v>0.5</v>
      </c>
      <c r="Z363" s="127">
        <v>1</v>
      </c>
      <c r="AA363" s="127">
        <v>1</v>
      </c>
      <c r="AB363" s="130">
        <v>1</v>
      </c>
      <c r="AC363" s="177">
        <v>0</v>
      </c>
      <c r="AD363" s="130">
        <v>1</v>
      </c>
      <c r="AE363" s="131">
        <v>0</v>
      </c>
      <c r="AF363" s="130">
        <v>1</v>
      </c>
      <c r="AG363" s="130"/>
      <c r="AH363" s="54">
        <f>+IF(X363="Acumulado",(AA363+AC363+AE363+AG363)/(Z363+AB363+AD363+AF363),
IF(X363="No acumulado",IF(AG363&lt;&gt;"",(AG363/IF(AF363=0,1,AF363)),IF(AE363&lt;&gt;"",(AE363/IF(AD363=0,1,AD363)),IF(AC363&lt;&gt;"",(AC363/IF(AB363=0,1,AB363)),IF(AA363&lt;&gt;"",(AA363/IF(Z363=0,1,Z363)))))), IF(X363="Mantenimiento",IF(AG363&lt;&gt;"",(AG363/IF(AG363=0,1,AG363)),IF(AE363&lt;&gt;"",(AE363/IF(AE363=0,1,AE363)),IF(AC363&lt;&gt;"",(AC363/IF(AC363=0,1,AC363)),IF(AA363&lt;&gt;"",(AA363/IF(AA363=0,1,AA363)))))))))</f>
        <v>0</v>
      </c>
      <c r="AI363" s="54">
        <f t="shared" si="11"/>
        <v>0</v>
      </c>
      <c r="AJ363" s="135">
        <v>19111481.344999999</v>
      </c>
      <c r="AK363" s="180">
        <v>30503</v>
      </c>
      <c r="AL363" s="108" t="s">
        <v>957</v>
      </c>
      <c r="AM363" s="135">
        <v>2800000</v>
      </c>
      <c r="AN363" s="153" t="s">
        <v>1354</v>
      </c>
    </row>
    <row r="364" spans="1:40" ht="38.25" x14ac:dyDescent="0.25">
      <c r="A364" s="96">
        <v>1</v>
      </c>
      <c r="B364" s="97" t="s">
        <v>5</v>
      </c>
      <c r="C364" s="96">
        <v>12</v>
      </c>
      <c r="D364" s="96" t="s">
        <v>964</v>
      </c>
      <c r="E364" s="97" t="s">
        <v>6</v>
      </c>
      <c r="F364" s="98">
        <v>2</v>
      </c>
      <c r="G364" s="96" t="s">
        <v>1341</v>
      </c>
      <c r="H364" s="97" t="s">
        <v>1342</v>
      </c>
      <c r="I364" s="96">
        <v>9</v>
      </c>
      <c r="J364" s="96"/>
      <c r="K364" s="97" t="s">
        <v>1343</v>
      </c>
      <c r="L364" s="98">
        <v>2020051290062</v>
      </c>
      <c r="M364" s="96">
        <v>4</v>
      </c>
      <c r="N364" s="96">
        <v>11224</v>
      </c>
      <c r="O364" s="97" t="str">
        <f>+VLOOKUP(N364,'[3]Productos PD'!$B$2:$C$349,2,FALSE)</f>
        <v>Acciones para la actualización y declaración de bienes culturales y patrimoniales del Municipio de Caldas.</v>
      </c>
      <c r="P364" s="96" t="s">
        <v>952</v>
      </c>
      <c r="Q364" s="96">
        <v>4</v>
      </c>
      <c r="R364" s="122" t="s">
        <v>953</v>
      </c>
      <c r="S364" s="125">
        <v>1</v>
      </c>
      <c r="T364" s="97" t="s">
        <v>1312</v>
      </c>
      <c r="U364" s="97" t="s">
        <v>1353</v>
      </c>
      <c r="V364" s="96" t="s">
        <v>952</v>
      </c>
      <c r="W364" s="125">
        <v>1</v>
      </c>
      <c r="X364" s="96" t="s">
        <v>984</v>
      </c>
      <c r="Y364" s="122">
        <v>0.5</v>
      </c>
      <c r="Z364" s="127">
        <v>1</v>
      </c>
      <c r="AA364" s="127">
        <v>1</v>
      </c>
      <c r="AB364" s="130">
        <v>1</v>
      </c>
      <c r="AC364" s="177">
        <v>0</v>
      </c>
      <c r="AD364" s="130">
        <v>1</v>
      </c>
      <c r="AE364" s="131">
        <v>0</v>
      </c>
      <c r="AF364" s="130">
        <v>1</v>
      </c>
      <c r="AG364" s="130"/>
      <c r="AH364" s="54">
        <f t="shared" si="10"/>
        <v>0</v>
      </c>
      <c r="AI364" s="54">
        <f t="shared" si="11"/>
        <v>0</v>
      </c>
      <c r="AJ364" s="135">
        <v>9454491</v>
      </c>
      <c r="AK364" s="180">
        <v>50504</v>
      </c>
      <c r="AL364" s="108" t="s">
        <v>1327</v>
      </c>
      <c r="AM364" s="135">
        <v>5000000</v>
      </c>
      <c r="AN364" s="153" t="s">
        <v>1354</v>
      </c>
    </row>
    <row r="365" spans="1:40" ht="38.25" x14ac:dyDescent="0.25">
      <c r="A365" s="96">
        <v>1</v>
      </c>
      <c r="B365" s="97" t="s">
        <v>5</v>
      </c>
      <c r="C365" s="96">
        <v>12</v>
      </c>
      <c r="D365" s="96" t="s">
        <v>964</v>
      </c>
      <c r="E365" s="97" t="s">
        <v>6</v>
      </c>
      <c r="F365" s="98">
        <v>2</v>
      </c>
      <c r="G365" s="96" t="s">
        <v>1341</v>
      </c>
      <c r="H365" s="97" t="s">
        <v>1342</v>
      </c>
      <c r="I365" s="96">
        <v>9</v>
      </c>
      <c r="J365" s="96"/>
      <c r="K365" s="97" t="s">
        <v>1343</v>
      </c>
      <c r="L365" s="98">
        <v>2020051290062</v>
      </c>
      <c r="M365" s="96">
        <v>4</v>
      </c>
      <c r="N365" s="96">
        <v>11224</v>
      </c>
      <c r="O365" s="97" t="str">
        <f>+VLOOKUP(N365,'[3]Productos PD'!$B$2:$C$349,2,FALSE)</f>
        <v>Acciones para la actualización y declaración de bienes culturales y patrimoniales del Municipio de Caldas.</v>
      </c>
      <c r="P365" s="96" t="s">
        <v>952</v>
      </c>
      <c r="Q365" s="96">
        <v>4</v>
      </c>
      <c r="R365" s="122" t="s">
        <v>953</v>
      </c>
      <c r="S365" s="125">
        <v>1</v>
      </c>
      <c r="T365" s="97" t="s">
        <v>1312</v>
      </c>
      <c r="U365" s="97" t="s">
        <v>1355</v>
      </c>
      <c r="V365" s="96" t="s">
        <v>952</v>
      </c>
      <c r="W365" s="125">
        <v>1</v>
      </c>
      <c r="X365" s="96" t="s">
        <v>984</v>
      </c>
      <c r="Y365" s="122">
        <v>0.5</v>
      </c>
      <c r="Z365" s="127">
        <v>1</v>
      </c>
      <c r="AA365" s="127">
        <v>1</v>
      </c>
      <c r="AB365" s="130">
        <v>1</v>
      </c>
      <c r="AC365" s="177">
        <v>1</v>
      </c>
      <c r="AD365" s="130">
        <v>1</v>
      </c>
      <c r="AE365" s="131">
        <v>1</v>
      </c>
      <c r="AF365" s="130">
        <v>1</v>
      </c>
      <c r="AG365" s="130"/>
      <c r="AH365" s="54">
        <f t="shared" si="10"/>
        <v>1</v>
      </c>
      <c r="AI365" s="54">
        <f t="shared" si="11"/>
        <v>1</v>
      </c>
      <c r="AJ365" s="135">
        <v>19111481.344999999</v>
      </c>
      <c r="AK365" s="180">
        <v>30503</v>
      </c>
      <c r="AL365" s="108" t="s">
        <v>957</v>
      </c>
      <c r="AM365" s="135">
        <v>14983466.18</v>
      </c>
      <c r="AN365" s="153"/>
    </row>
    <row r="366" spans="1:40" ht="38.25" x14ac:dyDescent="0.25">
      <c r="A366" s="96">
        <v>1</v>
      </c>
      <c r="B366" s="97" t="s">
        <v>5</v>
      </c>
      <c r="C366" s="96">
        <v>12</v>
      </c>
      <c r="D366" s="96" t="s">
        <v>964</v>
      </c>
      <c r="E366" s="97" t="s">
        <v>6</v>
      </c>
      <c r="F366" s="98">
        <v>2</v>
      </c>
      <c r="G366" s="96" t="s">
        <v>1341</v>
      </c>
      <c r="H366" s="97" t="s">
        <v>1342</v>
      </c>
      <c r="I366" s="96">
        <v>9</v>
      </c>
      <c r="J366" s="96"/>
      <c r="K366" s="97" t="s">
        <v>1343</v>
      </c>
      <c r="L366" s="98">
        <v>2020051290062</v>
      </c>
      <c r="M366" s="96">
        <v>4</v>
      </c>
      <c r="N366" s="96">
        <v>11224</v>
      </c>
      <c r="O366" s="97" t="str">
        <f>+VLOOKUP(N366,'[3]Productos PD'!$B$2:$C$349,2,FALSE)</f>
        <v>Acciones para la actualización y declaración de bienes culturales y patrimoniales del Municipio de Caldas.</v>
      </c>
      <c r="P366" s="96" t="s">
        <v>952</v>
      </c>
      <c r="Q366" s="96">
        <v>4</v>
      </c>
      <c r="R366" s="122" t="s">
        <v>953</v>
      </c>
      <c r="S366" s="125">
        <v>1</v>
      </c>
      <c r="T366" s="97" t="s">
        <v>1312</v>
      </c>
      <c r="U366" s="97" t="s">
        <v>1355</v>
      </c>
      <c r="V366" s="96" t="s">
        <v>952</v>
      </c>
      <c r="W366" s="125">
        <v>1</v>
      </c>
      <c r="X366" s="96" t="s">
        <v>984</v>
      </c>
      <c r="Y366" s="122">
        <v>0.5</v>
      </c>
      <c r="Z366" s="127">
        <v>1</v>
      </c>
      <c r="AA366" s="127">
        <v>1</v>
      </c>
      <c r="AB366" s="130">
        <v>1</v>
      </c>
      <c r="AC366" s="177">
        <v>1</v>
      </c>
      <c r="AD366" s="130">
        <v>1</v>
      </c>
      <c r="AE366" s="131">
        <v>1</v>
      </c>
      <c r="AF366" s="130">
        <v>1</v>
      </c>
      <c r="AG366" s="130"/>
      <c r="AH366" s="54">
        <f t="shared" si="10"/>
        <v>1</v>
      </c>
      <c r="AI366" s="54">
        <f t="shared" si="11"/>
        <v>1</v>
      </c>
      <c r="AJ366" s="135">
        <v>9454491</v>
      </c>
      <c r="AK366" s="180">
        <v>50504</v>
      </c>
      <c r="AL366" s="108" t="s">
        <v>1327</v>
      </c>
      <c r="AM366" s="135">
        <v>6997890</v>
      </c>
      <c r="AN366" s="153"/>
    </row>
    <row r="367" spans="1:40" ht="38.25" x14ac:dyDescent="0.25">
      <c r="A367" s="96">
        <v>1</v>
      </c>
      <c r="B367" s="97" t="s">
        <v>5</v>
      </c>
      <c r="C367" s="96">
        <v>12</v>
      </c>
      <c r="D367" s="96" t="s">
        <v>964</v>
      </c>
      <c r="E367" s="97" t="s">
        <v>6</v>
      </c>
      <c r="F367" s="98">
        <v>3</v>
      </c>
      <c r="G367" s="96" t="s">
        <v>1356</v>
      </c>
      <c r="H367" s="97" t="s">
        <v>1357</v>
      </c>
      <c r="I367" s="96">
        <v>9</v>
      </c>
      <c r="J367" s="96"/>
      <c r="K367" s="97" t="s">
        <v>1358</v>
      </c>
      <c r="L367" s="98">
        <v>2020051290059</v>
      </c>
      <c r="M367" s="96">
        <v>2</v>
      </c>
      <c r="N367" s="96">
        <v>11232</v>
      </c>
      <c r="O367" s="97" t="str">
        <f>+VLOOKUP(N367,'[3]Productos PD'!$B$2:$C$349,2,FALSE)</f>
        <v>Modernización y dotación de las diferentes áreas artísticas y culturales de la casa de la cultura del Municipio de Caldas.</v>
      </c>
      <c r="P367" s="96" t="s">
        <v>952</v>
      </c>
      <c r="Q367" s="96">
        <v>4</v>
      </c>
      <c r="R367" s="122" t="s">
        <v>953</v>
      </c>
      <c r="S367" s="125">
        <v>1</v>
      </c>
      <c r="T367" s="97" t="s">
        <v>1312</v>
      </c>
      <c r="U367" s="104" t="s">
        <v>1359</v>
      </c>
      <c r="V367" s="96" t="s">
        <v>952</v>
      </c>
      <c r="W367" s="125">
        <v>1</v>
      </c>
      <c r="X367" s="103" t="s">
        <v>956</v>
      </c>
      <c r="Y367" s="122">
        <v>0.27946562940180603</v>
      </c>
      <c r="Z367" s="127">
        <v>0</v>
      </c>
      <c r="AA367" s="127">
        <v>0</v>
      </c>
      <c r="AB367" s="130">
        <v>0</v>
      </c>
      <c r="AC367" s="134">
        <v>0</v>
      </c>
      <c r="AD367" s="130">
        <v>0</v>
      </c>
      <c r="AE367" s="132">
        <v>0</v>
      </c>
      <c r="AF367" s="113">
        <v>1</v>
      </c>
      <c r="AG367" s="130"/>
      <c r="AH367" s="54">
        <f t="shared" si="10"/>
        <v>0</v>
      </c>
      <c r="AI367" s="54">
        <f t="shared" si="11"/>
        <v>0</v>
      </c>
      <c r="AJ367" s="135">
        <v>33577582.1976422</v>
      </c>
      <c r="AK367" s="109">
        <v>30507</v>
      </c>
      <c r="AL367" s="108" t="s">
        <v>957</v>
      </c>
      <c r="AM367" s="135">
        <v>0</v>
      </c>
      <c r="AN367" s="153"/>
    </row>
    <row r="368" spans="1:40" ht="38.25" x14ac:dyDescent="0.25">
      <c r="A368" s="96">
        <v>1</v>
      </c>
      <c r="B368" s="97" t="s">
        <v>5</v>
      </c>
      <c r="C368" s="96">
        <v>12</v>
      </c>
      <c r="D368" s="96" t="s">
        <v>964</v>
      </c>
      <c r="E368" s="97" t="s">
        <v>6</v>
      </c>
      <c r="F368" s="98">
        <v>3</v>
      </c>
      <c r="G368" s="96" t="s">
        <v>1356</v>
      </c>
      <c r="H368" s="97" t="s">
        <v>1357</v>
      </c>
      <c r="I368" s="96">
        <v>9</v>
      </c>
      <c r="J368" s="96"/>
      <c r="K368" s="97" t="s">
        <v>1358</v>
      </c>
      <c r="L368" s="98">
        <v>2020051290059</v>
      </c>
      <c r="M368" s="96">
        <v>2</v>
      </c>
      <c r="N368" s="96">
        <v>11232</v>
      </c>
      <c r="O368" s="97" t="str">
        <f>+VLOOKUP(N368,'[3]Productos PD'!$B$2:$C$349,2,FALSE)</f>
        <v>Modernización y dotación de las diferentes áreas artísticas y culturales de la casa de la cultura del Municipio de Caldas.</v>
      </c>
      <c r="P368" s="96" t="s">
        <v>952</v>
      </c>
      <c r="Q368" s="96">
        <v>4</v>
      </c>
      <c r="R368" s="122" t="s">
        <v>953</v>
      </c>
      <c r="S368" s="125">
        <v>1</v>
      </c>
      <c r="T368" s="97" t="s">
        <v>1312</v>
      </c>
      <c r="U368" s="104" t="s">
        <v>1359</v>
      </c>
      <c r="V368" s="96" t="s">
        <v>952</v>
      </c>
      <c r="W368" s="125">
        <v>1</v>
      </c>
      <c r="X368" s="103" t="s">
        <v>956</v>
      </c>
      <c r="Y368" s="122">
        <v>0.27946562940180603</v>
      </c>
      <c r="Z368" s="127">
        <v>0</v>
      </c>
      <c r="AA368" s="127">
        <v>0</v>
      </c>
      <c r="AB368" s="130">
        <v>0</v>
      </c>
      <c r="AC368" s="134">
        <v>0</v>
      </c>
      <c r="AD368" s="130">
        <v>0</v>
      </c>
      <c r="AE368" s="132">
        <v>0</v>
      </c>
      <c r="AF368" s="113">
        <v>1</v>
      </c>
      <c r="AG368" s="130"/>
      <c r="AH368" s="54">
        <f t="shared" si="10"/>
        <v>0</v>
      </c>
      <c r="AI368" s="54">
        <f t="shared" si="11"/>
        <v>0</v>
      </c>
      <c r="AJ368" s="135">
        <v>8904851.6192307193</v>
      </c>
      <c r="AK368" s="181">
        <v>30503</v>
      </c>
      <c r="AL368" s="108" t="s">
        <v>957</v>
      </c>
      <c r="AM368" s="135">
        <v>0</v>
      </c>
      <c r="AN368" s="153"/>
    </row>
    <row r="369" spans="1:40" ht="38.25" x14ac:dyDescent="0.25">
      <c r="A369" s="96">
        <v>1</v>
      </c>
      <c r="B369" s="97" t="s">
        <v>5</v>
      </c>
      <c r="C369" s="96">
        <v>12</v>
      </c>
      <c r="D369" s="96" t="s">
        <v>964</v>
      </c>
      <c r="E369" s="97" t="s">
        <v>6</v>
      </c>
      <c r="F369" s="98">
        <v>3</v>
      </c>
      <c r="G369" s="96" t="s">
        <v>1356</v>
      </c>
      <c r="H369" s="97" t="s">
        <v>1357</v>
      </c>
      <c r="I369" s="96">
        <v>9</v>
      </c>
      <c r="J369" s="96"/>
      <c r="K369" s="97" t="s">
        <v>1358</v>
      </c>
      <c r="L369" s="98">
        <v>2020051290059</v>
      </c>
      <c r="M369" s="96">
        <v>2</v>
      </c>
      <c r="N369" s="96">
        <v>11232</v>
      </c>
      <c r="O369" s="97" t="str">
        <f>+VLOOKUP(N369,'[3]Productos PD'!$B$2:$C$349,2,FALSE)</f>
        <v>Modernización y dotación de las diferentes áreas artísticas y culturales de la casa de la cultura del Municipio de Caldas.</v>
      </c>
      <c r="P369" s="96" t="s">
        <v>952</v>
      </c>
      <c r="Q369" s="96">
        <v>4</v>
      </c>
      <c r="R369" s="122" t="s">
        <v>953</v>
      </c>
      <c r="S369" s="125">
        <v>1</v>
      </c>
      <c r="T369" s="97" t="s">
        <v>1312</v>
      </c>
      <c r="U369" s="104" t="s">
        <v>1360</v>
      </c>
      <c r="V369" s="96" t="s">
        <v>952</v>
      </c>
      <c r="W369" s="125">
        <v>1</v>
      </c>
      <c r="X369" s="103" t="s">
        <v>956</v>
      </c>
      <c r="Y369" s="122">
        <v>0.18013359264954801</v>
      </c>
      <c r="Z369" s="127">
        <v>0</v>
      </c>
      <c r="AA369" s="127">
        <v>0</v>
      </c>
      <c r="AB369" s="113">
        <v>1</v>
      </c>
      <c r="AC369" s="134">
        <v>1</v>
      </c>
      <c r="AD369" s="130">
        <v>0</v>
      </c>
      <c r="AE369" s="132">
        <v>0</v>
      </c>
      <c r="AF369" s="130">
        <v>0</v>
      </c>
      <c r="AG369" s="130"/>
      <c r="AH369" s="54">
        <f t="shared" si="10"/>
        <v>1</v>
      </c>
      <c r="AI369" s="54">
        <f t="shared" si="11"/>
        <v>1</v>
      </c>
      <c r="AJ369" s="135">
        <v>6172495.9500000002</v>
      </c>
      <c r="AK369" s="181">
        <v>30504</v>
      </c>
      <c r="AL369" s="108" t="s">
        <v>957</v>
      </c>
      <c r="AM369" s="135">
        <v>6172496</v>
      </c>
      <c r="AN369" s="153"/>
    </row>
    <row r="370" spans="1:40" ht="38.25" x14ac:dyDescent="0.25">
      <c r="A370" s="96">
        <v>1</v>
      </c>
      <c r="B370" s="97" t="s">
        <v>5</v>
      </c>
      <c r="C370" s="96">
        <v>12</v>
      </c>
      <c r="D370" s="96" t="s">
        <v>964</v>
      </c>
      <c r="E370" s="97" t="s">
        <v>6</v>
      </c>
      <c r="F370" s="98">
        <v>3</v>
      </c>
      <c r="G370" s="96" t="s">
        <v>1356</v>
      </c>
      <c r="H370" s="97" t="s">
        <v>1357</v>
      </c>
      <c r="I370" s="96">
        <v>9</v>
      </c>
      <c r="J370" s="96"/>
      <c r="K370" s="97" t="s">
        <v>1358</v>
      </c>
      <c r="L370" s="98">
        <v>2020051290059</v>
      </c>
      <c r="M370" s="96">
        <v>2</v>
      </c>
      <c r="N370" s="96">
        <v>11232</v>
      </c>
      <c r="O370" s="97" t="str">
        <f>+VLOOKUP(N370,'[3]Productos PD'!$B$2:$C$349,2,FALSE)</f>
        <v>Modernización y dotación de las diferentes áreas artísticas y culturales de la casa de la cultura del Municipio de Caldas.</v>
      </c>
      <c r="P370" s="96" t="s">
        <v>952</v>
      </c>
      <c r="Q370" s="96">
        <v>4</v>
      </c>
      <c r="R370" s="122" t="s">
        <v>953</v>
      </c>
      <c r="S370" s="125">
        <v>1</v>
      </c>
      <c r="T370" s="97" t="s">
        <v>1312</v>
      </c>
      <c r="U370" s="104" t="s">
        <v>1360</v>
      </c>
      <c r="V370" s="96" t="s">
        <v>952</v>
      </c>
      <c r="W370" s="125">
        <v>1</v>
      </c>
      <c r="X370" s="103" t="s">
        <v>956</v>
      </c>
      <c r="Y370" s="122">
        <v>0.18013359264954801</v>
      </c>
      <c r="Z370" s="127">
        <v>0</v>
      </c>
      <c r="AA370" s="127">
        <v>0</v>
      </c>
      <c r="AB370" s="113">
        <v>1</v>
      </c>
      <c r="AC370" s="134">
        <v>1</v>
      </c>
      <c r="AD370" s="130">
        <v>0</v>
      </c>
      <c r="AE370" s="132">
        <v>0</v>
      </c>
      <c r="AF370" s="130">
        <v>0</v>
      </c>
      <c r="AG370" s="130"/>
      <c r="AH370" s="54">
        <f t="shared" si="10"/>
        <v>1</v>
      </c>
      <c r="AI370" s="54">
        <f t="shared" si="11"/>
        <v>1</v>
      </c>
      <c r="AJ370" s="135">
        <v>15469678.892357999</v>
      </c>
      <c r="AK370" s="109">
        <v>30507</v>
      </c>
      <c r="AL370" s="108" t="s">
        <v>957</v>
      </c>
      <c r="AM370" s="135">
        <v>35948590</v>
      </c>
      <c r="AN370" s="153"/>
    </row>
    <row r="371" spans="1:40" ht="38.25" x14ac:dyDescent="0.25">
      <c r="A371" s="96">
        <v>1</v>
      </c>
      <c r="B371" s="97" t="s">
        <v>5</v>
      </c>
      <c r="C371" s="96">
        <v>12</v>
      </c>
      <c r="D371" s="96" t="s">
        <v>964</v>
      </c>
      <c r="E371" s="97" t="s">
        <v>6</v>
      </c>
      <c r="F371" s="98">
        <v>3</v>
      </c>
      <c r="G371" s="96" t="s">
        <v>1356</v>
      </c>
      <c r="H371" s="97" t="s">
        <v>1357</v>
      </c>
      <c r="I371" s="96">
        <v>9</v>
      </c>
      <c r="J371" s="96"/>
      <c r="K371" s="97" t="s">
        <v>1358</v>
      </c>
      <c r="L371" s="98">
        <v>2020051290059</v>
      </c>
      <c r="M371" s="96">
        <v>2</v>
      </c>
      <c r="N371" s="96">
        <v>11232</v>
      </c>
      <c r="O371" s="97" t="str">
        <f>+VLOOKUP(N371,'[3]Productos PD'!$B$2:$C$349,2,FALSE)</f>
        <v>Modernización y dotación de las diferentes áreas artísticas y culturales de la casa de la cultura del Municipio de Caldas.</v>
      </c>
      <c r="P371" s="96" t="s">
        <v>952</v>
      </c>
      <c r="Q371" s="96">
        <v>4</v>
      </c>
      <c r="R371" s="122" t="s">
        <v>953</v>
      </c>
      <c r="S371" s="125">
        <v>1</v>
      </c>
      <c r="T371" s="97" t="s">
        <v>1312</v>
      </c>
      <c r="U371" s="104" t="s">
        <v>1360</v>
      </c>
      <c r="V371" s="96" t="s">
        <v>952</v>
      </c>
      <c r="W371" s="125">
        <v>1</v>
      </c>
      <c r="X371" s="103" t="s">
        <v>956</v>
      </c>
      <c r="Y371" s="122">
        <v>0.18013359264954801</v>
      </c>
      <c r="Z371" s="127">
        <v>0</v>
      </c>
      <c r="AA371" s="127">
        <v>0</v>
      </c>
      <c r="AB371" s="113">
        <v>1</v>
      </c>
      <c r="AC371" s="134">
        <v>1</v>
      </c>
      <c r="AD371" s="130">
        <v>0</v>
      </c>
      <c r="AE371" s="132">
        <v>0</v>
      </c>
      <c r="AF371" s="130">
        <v>0</v>
      </c>
      <c r="AG371" s="130"/>
      <c r="AH371" s="54">
        <f t="shared" si="10"/>
        <v>1</v>
      </c>
      <c r="AI371" s="54">
        <f t="shared" si="11"/>
        <v>1</v>
      </c>
      <c r="AJ371" s="135">
        <v>5739750.2426923197</v>
      </c>
      <c r="AK371" s="109">
        <v>30503</v>
      </c>
      <c r="AL371" s="108" t="s">
        <v>957</v>
      </c>
      <c r="AM371" s="135">
        <v>900000</v>
      </c>
      <c r="AN371" s="153"/>
    </row>
    <row r="372" spans="1:40" ht="38.25" x14ac:dyDescent="0.25">
      <c r="A372" s="96">
        <v>1</v>
      </c>
      <c r="B372" s="97" t="s">
        <v>5</v>
      </c>
      <c r="C372" s="96">
        <v>12</v>
      </c>
      <c r="D372" s="96" t="s">
        <v>964</v>
      </c>
      <c r="E372" s="97" t="s">
        <v>6</v>
      </c>
      <c r="F372" s="98">
        <v>3</v>
      </c>
      <c r="G372" s="96" t="s">
        <v>1356</v>
      </c>
      <c r="H372" s="97" t="s">
        <v>1357</v>
      </c>
      <c r="I372" s="96">
        <v>9</v>
      </c>
      <c r="J372" s="96"/>
      <c r="K372" s="97" t="s">
        <v>1358</v>
      </c>
      <c r="L372" s="98">
        <v>2020051290059</v>
      </c>
      <c r="M372" s="96">
        <v>2</v>
      </c>
      <c r="N372" s="96">
        <v>11232</v>
      </c>
      <c r="O372" s="97" t="str">
        <f>+VLOOKUP(N372,'[3]Productos PD'!$B$2:$C$349,2,FALSE)</f>
        <v>Modernización y dotación de las diferentes áreas artísticas y culturales de la casa de la cultura del Municipio de Caldas.</v>
      </c>
      <c r="P372" s="96" t="s">
        <v>952</v>
      </c>
      <c r="Q372" s="96">
        <v>4</v>
      </c>
      <c r="R372" s="122" t="s">
        <v>953</v>
      </c>
      <c r="S372" s="125">
        <v>1</v>
      </c>
      <c r="T372" s="97" t="s">
        <v>1312</v>
      </c>
      <c r="U372" s="104" t="s">
        <v>1361</v>
      </c>
      <c r="V372" s="96" t="s">
        <v>952</v>
      </c>
      <c r="W372" s="125">
        <v>1</v>
      </c>
      <c r="X372" s="103" t="s">
        <v>956</v>
      </c>
      <c r="Y372" s="122">
        <v>0.18013359264954801</v>
      </c>
      <c r="Z372" s="127">
        <v>0</v>
      </c>
      <c r="AA372" s="127">
        <v>0</v>
      </c>
      <c r="AB372" s="113">
        <v>1</v>
      </c>
      <c r="AC372" s="134">
        <v>0</v>
      </c>
      <c r="AD372" s="130">
        <v>0</v>
      </c>
      <c r="AE372" s="132">
        <v>0</v>
      </c>
      <c r="AF372" s="130">
        <v>0</v>
      </c>
      <c r="AG372" s="113"/>
      <c r="AH372" s="54">
        <f t="shared" si="10"/>
        <v>0</v>
      </c>
      <c r="AI372" s="54">
        <f t="shared" si="11"/>
        <v>0</v>
      </c>
      <c r="AJ372" s="135">
        <v>21642913.751839399</v>
      </c>
      <c r="AK372" s="180">
        <v>30504</v>
      </c>
      <c r="AL372" s="108" t="s">
        <v>957</v>
      </c>
      <c r="AM372" s="135">
        <v>0</v>
      </c>
      <c r="AN372" s="153"/>
    </row>
    <row r="373" spans="1:40" ht="38.25" x14ac:dyDescent="0.25">
      <c r="A373" s="96">
        <v>1</v>
      </c>
      <c r="B373" s="97" t="s">
        <v>5</v>
      </c>
      <c r="C373" s="96">
        <v>12</v>
      </c>
      <c r="D373" s="96" t="s">
        <v>964</v>
      </c>
      <c r="E373" s="97" t="s">
        <v>6</v>
      </c>
      <c r="F373" s="98">
        <v>3</v>
      </c>
      <c r="G373" s="96" t="s">
        <v>1356</v>
      </c>
      <c r="H373" s="97" t="s">
        <v>1357</v>
      </c>
      <c r="I373" s="96">
        <v>9</v>
      </c>
      <c r="J373" s="96"/>
      <c r="K373" s="97" t="s">
        <v>1358</v>
      </c>
      <c r="L373" s="98">
        <v>2020051290059</v>
      </c>
      <c r="M373" s="96">
        <v>2</v>
      </c>
      <c r="N373" s="96">
        <v>11232</v>
      </c>
      <c r="O373" s="97" t="str">
        <f>+VLOOKUP(N373,'[3]Productos PD'!$B$2:$C$349,2,FALSE)</f>
        <v>Modernización y dotación de las diferentes áreas artísticas y culturales de la casa de la cultura del Municipio de Caldas.</v>
      </c>
      <c r="P373" s="96" t="s">
        <v>952</v>
      </c>
      <c r="Q373" s="96">
        <v>4</v>
      </c>
      <c r="R373" s="122" t="s">
        <v>953</v>
      </c>
      <c r="S373" s="125">
        <v>1</v>
      </c>
      <c r="T373" s="97" t="s">
        <v>1312</v>
      </c>
      <c r="U373" s="104" t="s">
        <v>1361</v>
      </c>
      <c r="V373" s="96" t="s">
        <v>952</v>
      </c>
      <c r="W373" s="125">
        <v>1</v>
      </c>
      <c r="X373" s="103" t="s">
        <v>956</v>
      </c>
      <c r="Y373" s="122">
        <v>0.18013359264954801</v>
      </c>
      <c r="Z373" s="127">
        <v>0</v>
      </c>
      <c r="AA373" s="127">
        <v>0</v>
      </c>
      <c r="AB373" s="113">
        <v>1</v>
      </c>
      <c r="AC373" s="134">
        <v>0</v>
      </c>
      <c r="AD373" s="130">
        <v>0</v>
      </c>
      <c r="AE373" s="132">
        <v>0</v>
      </c>
      <c r="AF373" s="130">
        <v>0</v>
      </c>
      <c r="AG373" s="113"/>
      <c r="AH373" s="54">
        <f t="shared" si="10"/>
        <v>0</v>
      </c>
      <c r="AI373" s="54">
        <f t="shared" si="11"/>
        <v>0</v>
      </c>
      <c r="AJ373" s="135">
        <v>5739750.2426923197</v>
      </c>
      <c r="AK373" s="180">
        <v>30503</v>
      </c>
      <c r="AL373" s="108" t="s">
        <v>957</v>
      </c>
      <c r="AM373" s="135">
        <v>0</v>
      </c>
      <c r="AN373" s="153"/>
    </row>
    <row r="374" spans="1:40" ht="38.25" x14ac:dyDescent="0.25">
      <c r="A374" s="96">
        <v>1</v>
      </c>
      <c r="B374" s="97" t="s">
        <v>5</v>
      </c>
      <c r="C374" s="96">
        <v>12</v>
      </c>
      <c r="D374" s="96" t="s">
        <v>964</v>
      </c>
      <c r="E374" s="97" t="s">
        <v>6</v>
      </c>
      <c r="F374" s="98">
        <v>3</v>
      </c>
      <c r="G374" s="96" t="s">
        <v>1356</v>
      </c>
      <c r="H374" s="97" t="s">
        <v>1357</v>
      </c>
      <c r="I374" s="96">
        <v>9</v>
      </c>
      <c r="J374" s="96"/>
      <c r="K374" s="97" t="s">
        <v>1358</v>
      </c>
      <c r="L374" s="98">
        <v>2020051290059</v>
      </c>
      <c r="M374" s="96">
        <v>2</v>
      </c>
      <c r="N374" s="96">
        <v>11232</v>
      </c>
      <c r="O374" s="97" t="str">
        <f>+VLOOKUP(N374,'[3]Productos PD'!$B$2:$C$349,2,FALSE)</f>
        <v>Modernización y dotación de las diferentes áreas artísticas y culturales de la casa de la cultura del Municipio de Caldas.</v>
      </c>
      <c r="P374" s="96" t="s">
        <v>952</v>
      </c>
      <c r="Q374" s="96">
        <v>4</v>
      </c>
      <c r="R374" s="122" t="s">
        <v>953</v>
      </c>
      <c r="S374" s="125">
        <v>1</v>
      </c>
      <c r="T374" s="97" t="s">
        <v>1312</v>
      </c>
      <c r="U374" s="104" t="s">
        <v>1362</v>
      </c>
      <c r="V374" s="96" t="s">
        <v>952</v>
      </c>
      <c r="W374" s="125">
        <v>1</v>
      </c>
      <c r="X374" s="103" t="s">
        <v>956</v>
      </c>
      <c r="Y374" s="122">
        <v>0.18013359264954801</v>
      </c>
      <c r="Z374" s="127">
        <v>0</v>
      </c>
      <c r="AA374" s="127">
        <v>0</v>
      </c>
      <c r="AB374" s="113">
        <v>1</v>
      </c>
      <c r="AC374" s="134">
        <v>0</v>
      </c>
      <c r="AD374" s="130">
        <v>0</v>
      </c>
      <c r="AE374" s="132">
        <v>0</v>
      </c>
      <c r="AF374" s="130">
        <v>0</v>
      </c>
      <c r="AG374" s="113"/>
      <c r="AH374" s="54">
        <f t="shared" si="10"/>
        <v>0</v>
      </c>
      <c r="AI374" s="54">
        <f t="shared" si="11"/>
        <v>0</v>
      </c>
      <c r="AJ374" s="135">
        <v>21642913.751839399</v>
      </c>
      <c r="AK374" s="180">
        <v>30504</v>
      </c>
      <c r="AL374" s="108" t="s">
        <v>957</v>
      </c>
      <c r="AM374" s="135">
        <v>0</v>
      </c>
      <c r="AN374" s="153"/>
    </row>
    <row r="375" spans="1:40" ht="38.25" x14ac:dyDescent="0.25">
      <c r="A375" s="96">
        <v>1</v>
      </c>
      <c r="B375" s="97" t="s">
        <v>5</v>
      </c>
      <c r="C375" s="96">
        <v>12</v>
      </c>
      <c r="D375" s="96" t="s">
        <v>964</v>
      </c>
      <c r="E375" s="97" t="s">
        <v>6</v>
      </c>
      <c r="F375" s="98">
        <v>3</v>
      </c>
      <c r="G375" s="96" t="s">
        <v>1356</v>
      </c>
      <c r="H375" s="97" t="s">
        <v>1357</v>
      </c>
      <c r="I375" s="96">
        <v>9</v>
      </c>
      <c r="J375" s="96"/>
      <c r="K375" s="97" t="s">
        <v>1358</v>
      </c>
      <c r="L375" s="98">
        <v>2020051290059</v>
      </c>
      <c r="M375" s="96">
        <v>2</v>
      </c>
      <c r="N375" s="96">
        <v>11232</v>
      </c>
      <c r="O375" s="97" t="str">
        <f>+VLOOKUP(N375,'[3]Productos PD'!$B$2:$C$349,2,FALSE)</f>
        <v>Modernización y dotación de las diferentes áreas artísticas y culturales de la casa de la cultura del Municipio de Caldas.</v>
      </c>
      <c r="P375" s="96" t="s">
        <v>952</v>
      </c>
      <c r="Q375" s="96">
        <v>4</v>
      </c>
      <c r="R375" s="122" t="s">
        <v>953</v>
      </c>
      <c r="S375" s="125">
        <v>1</v>
      </c>
      <c r="T375" s="97" t="s">
        <v>1312</v>
      </c>
      <c r="U375" s="104" t="s">
        <v>1362</v>
      </c>
      <c r="V375" s="96" t="s">
        <v>952</v>
      </c>
      <c r="W375" s="125">
        <v>1</v>
      </c>
      <c r="X375" s="103" t="s">
        <v>956</v>
      </c>
      <c r="Y375" s="122">
        <v>0.18013359264954801</v>
      </c>
      <c r="Z375" s="127">
        <v>0</v>
      </c>
      <c r="AA375" s="127">
        <v>0</v>
      </c>
      <c r="AB375" s="113">
        <v>1</v>
      </c>
      <c r="AC375" s="134">
        <v>0</v>
      </c>
      <c r="AD375" s="130">
        <v>0</v>
      </c>
      <c r="AE375" s="132">
        <v>0</v>
      </c>
      <c r="AF375" s="130">
        <v>0</v>
      </c>
      <c r="AG375" s="113"/>
      <c r="AH375" s="54">
        <f t="shared" si="10"/>
        <v>0</v>
      </c>
      <c r="AI375" s="54">
        <f t="shared" si="11"/>
        <v>0</v>
      </c>
      <c r="AJ375" s="135">
        <v>5739750.2426923197</v>
      </c>
      <c r="AK375" s="180">
        <v>30503</v>
      </c>
      <c r="AL375" s="108" t="s">
        <v>957</v>
      </c>
      <c r="AM375" s="135">
        <v>0</v>
      </c>
      <c r="AN375" s="153"/>
    </row>
    <row r="376" spans="1:40" ht="38.25" x14ac:dyDescent="0.25">
      <c r="A376" s="96">
        <v>1</v>
      </c>
      <c r="B376" s="97" t="s">
        <v>5</v>
      </c>
      <c r="C376" s="96">
        <v>12</v>
      </c>
      <c r="D376" s="96" t="s">
        <v>964</v>
      </c>
      <c r="E376" s="97" t="s">
        <v>6</v>
      </c>
      <c r="F376" s="98">
        <v>3</v>
      </c>
      <c r="G376" s="96" t="s">
        <v>1356</v>
      </c>
      <c r="H376" s="97" t="s">
        <v>1357</v>
      </c>
      <c r="I376" s="96">
        <v>9</v>
      </c>
      <c r="J376" s="96"/>
      <c r="K376" s="97" t="s">
        <v>1358</v>
      </c>
      <c r="L376" s="98">
        <v>2020051290059</v>
      </c>
      <c r="M376" s="96">
        <v>2</v>
      </c>
      <c r="N376" s="96">
        <v>11232</v>
      </c>
      <c r="O376" s="97" t="str">
        <f>+VLOOKUP(N376,'[3]Productos PD'!$B$2:$C$349,2,FALSE)</f>
        <v>Modernización y dotación de las diferentes áreas artísticas y culturales de la casa de la cultura del Municipio de Caldas.</v>
      </c>
      <c r="P376" s="96" t="s">
        <v>952</v>
      </c>
      <c r="Q376" s="96">
        <v>4</v>
      </c>
      <c r="R376" s="122" t="s">
        <v>953</v>
      </c>
      <c r="S376" s="125">
        <v>1</v>
      </c>
      <c r="T376" s="97" t="s">
        <v>1312</v>
      </c>
      <c r="U376" s="104" t="s">
        <v>1363</v>
      </c>
      <c r="V376" s="96" t="s">
        <v>952</v>
      </c>
      <c r="W376" s="125">
        <v>1</v>
      </c>
      <c r="X376" s="103" t="s">
        <v>956</v>
      </c>
      <c r="Y376" s="122">
        <v>0.18013359264954801</v>
      </c>
      <c r="Z376" s="127">
        <v>0</v>
      </c>
      <c r="AA376" s="127">
        <v>0</v>
      </c>
      <c r="AB376" s="113">
        <v>1</v>
      </c>
      <c r="AC376" s="134">
        <v>0</v>
      </c>
      <c r="AD376" s="130">
        <v>0</v>
      </c>
      <c r="AE376" s="132">
        <v>0</v>
      </c>
      <c r="AF376" s="130">
        <v>0</v>
      </c>
      <c r="AG376" s="130"/>
      <c r="AH376" s="54">
        <f t="shared" si="10"/>
        <v>0</v>
      </c>
      <c r="AI376" s="54">
        <f t="shared" si="11"/>
        <v>0</v>
      </c>
      <c r="AJ376" s="135">
        <v>21642913.751839399</v>
      </c>
      <c r="AK376" s="180">
        <v>30504</v>
      </c>
      <c r="AL376" s="108" t="s">
        <v>957</v>
      </c>
      <c r="AM376" s="135">
        <v>0</v>
      </c>
      <c r="AN376" s="153"/>
    </row>
    <row r="377" spans="1:40" ht="38.25" x14ac:dyDescent="0.25">
      <c r="A377" s="96">
        <v>1</v>
      </c>
      <c r="B377" s="97" t="s">
        <v>5</v>
      </c>
      <c r="C377" s="96">
        <v>12</v>
      </c>
      <c r="D377" s="96" t="s">
        <v>964</v>
      </c>
      <c r="E377" s="97" t="s">
        <v>6</v>
      </c>
      <c r="F377" s="98">
        <v>3</v>
      </c>
      <c r="G377" s="96" t="s">
        <v>1356</v>
      </c>
      <c r="H377" s="97" t="s">
        <v>1357</v>
      </c>
      <c r="I377" s="96">
        <v>9</v>
      </c>
      <c r="J377" s="96"/>
      <c r="K377" s="97" t="s">
        <v>1358</v>
      </c>
      <c r="L377" s="98">
        <v>2020051290059</v>
      </c>
      <c r="M377" s="96">
        <v>2</v>
      </c>
      <c r="N377" s="96">
        <v>11232</v>
      </c>
      <c r="O377" s="97" t="str">
        <f>+VLOOKUP(N377,'[3]Productos PD'!$B$2:$C$349,2,FALSE)</f>
        <v>Modernización y dotación de las diferentes áreas artísticas y culturales de la casa de la cultura del Municipio de Caldas.</v>
      </c>
      <c r="P377" s="96" t="s">
        <v>952</v>
      </c>
      <c r="Q377" s="96">
        <v>4</v>
      </c>
      <c r="R377" s="122" t="s">
        <v>953</v>
      </c>
      <c r="S377" s="125">
        <v>1</v>
      </c>
      <c r="T377" s="97" t="s">
        <v>1312</v>
      </c>
      <c r="U377" s="104" t="s">
        <v>1363</v>
      </c>
      <c r="V377" s="96" t="s">
        <v>952</v>
      </c>
      <c r="W377" s="125">
        <v>1</v>
      </c>
      <c r="X377" s="103" t="s">
        <v>956</v>
      </c>
      <c r="Y377" s="122">
        <v>0.18013359264954801</v>
      </c>
      <c r="Z377" s="127">
        <v>0</v>
      </c>
      <c r="AA377" s="127">
        <v>0</v>
      </c>
      <c r="AB377" s="113">
        <v>1</v>
      </c>
      <c r="AC377" s="134">
        <v>0</v>
      </c>
      <c r="AD377" s="130">
        <v>0</v>
      </c>
      <c r="AE377" s="132">
        <v>0</v>
      </c>
      <c r="AF377" s="130">
        <v>0</v>
      </c>
      <c r="AG377" s="130"/>
      <c r="AH377" s="54">
        <f t="shared" si="10"/>
        <v>0</v>
      </c>
      <c r="AI377" s="54">
        <f t="shared" si="11"/>
        <v>0</v>
      </c>
      <c r="AJ377" s="135">
        <v>5739750.2426923197</v>
      </c>
      <c r="AK377" s="180">
        <v>30503</v>
      </c>
      <c r="AL377" s="108" t="s">
        <v>957</v>
      </c>
      <c r="AM377" s="135">
        <v>0</v>
      </c>
      <c r="AN377" s="153"/>
    </row>
    <row r="378" spans="1:40" ht="38.25" x14ac:dyDescent="0.25">
      <c r="A378" s="96">
        <v>1</v>
      </c>
      <c r="B378" s="97" t="s">
        <v>5</v>
      </c>
      <c r="C378" s="96">
        <v>12</v>
      </c>
      <c r="D378" s="96" t="s">
        <v>964</v>
      </c>
      <c r="E378" s="97" t="s">
        <v>6</v>
      </c>
      <c r="F378" s="98">
        <v>3</v>
      </c>
      <c r="G378" s="96" t="s">
        <v>1356</v>
      </c>
      <c r="H378" s="97" t="s">
        <v>1357</v>
      </c>
      <c r="I378" s="96">
        <v>9</v>
      </c>
      <c r="J378" s="96"/>
      <c r="K378" s="97" t="s">
        <v>1358</v>
      </c>
      <c r="L378" s="98">
        <v>2020051290059</v>
      </c>
      <c r="M378" s="96">
        <v>3</v>
      </c>
      <c r="N378" s="96">
        <v>11233</v>
      </c>
      <c r="O378" s="97" t="str">
        <f>+VLOOKUP(N378,'[3]Productos PD'!$B$2:$C$349,2,FALSE)</f>
        <v>Acciones de creación, implementación y sostenimiento de una plataforma tecnológica y sistemas de información integrados a la gestión cultural y artística del Municipio de Caldas.</v>
      </c>
      <c r="P378" s="96" t="s">
        <v>952</v>
      </c>
      <c r="Q378" s="96">
        <v>3</v>
      </c>
      <c r="R378" s="122" t="s">
        <v>953</v>
      </c>
      <c r="S378" s="125">
        <v>1</v>
      </c>
      <c r="T378" s="97" t="s">
        <v>1312</v>
      </c>
      <c r="U378" s="104" t="s">
        <v>1364</v>
      </c>
      <c r="V378" s="96" t="s">
        <v>952</v>
      </c>
      <c r="W378" s="125">
        <v>1</v>
      </c>
      <c r="X378" s="96" t="s">
        <v>984</v>
      </c>
      <c r="Y378" s="122">
        <v>1</v>
      </c>
      <c r="Z378" s="127">
        <v>0</v>
      </c>
      <c r="AA378" s="127">
        <v>0</v>
      </c>
      <c r="AB378" s="130">
        <v>0</v>
      </c>
      <c r="AC378" s="134">
        <v>0</v>
      </c>
      <c r="AD378" s="113">
        <v>1</v>
      </c>
      <c r="AE378" s="132">
        <v>1</v>
      </c>
      <c r="AF378" s="113">
        <v>1</v>
      </c>
      <c r="AG378" s="130"/>
      <c r="AH378" s="54">
        <f t="shared" si="10"/>
        <v>1</v>
      </c>
      <c r="AI378" s="54">
        <f t="shared" si="11"/>
        <v>1</v>
      </c>
      <c r="AJ378" s="135">
        <v>37229352.085000001</v>
      </c>
      <c r="AK378" s="180">
        <v>30507</v>
      </c>
      <c r="AL378" s="108" t="s">
        <v>957</v>
      </c>
      <c r="AM378" s="135">
        <v>21569154</v>
      </c>
      <c r="AN378" s="153"/>
    </row>
    <row r="379" spans="1:40" ht="38.25" x14ac:dyDescent="0.25">
      <c r="A379" s="96">
        <v>1</v>
      </c>
      <c r="B379" s="97" t="s">
        <v>5</v>
      </c>
      <c r="C379" s="96">
        <v>12</v>
      </c>
      <c r="D379" s="96" t="s">
        <v>964</v>
      </c>
      <c r="E379" s="97" t="s">
        <v>6</v>
      </c>
      <c r="F379" s="98">
        <v>4</v>
      </c>
      <c r="G379" s="96" t="s">
        <v>1365</v>
      </c>
      <c r="H379" s="97" t="s">
        <v>1366</v>
      </c>
      <c r="I379" s="96">
        <v>9</v>
      </c>
      <c r="J379" s="96"/>
      <c r="K379" s="97" t="s">
        <v>1367</v>
      </c>
      <c r="L379" s="98">
        <v>2020051290061</v>
      </c>
      <c r="M379" s="96">
        <v>1</v>
      </c>
      <c r="N379" s="96">
        <v>11241</v>
      </c>
      <c r="O379" s="97" t="str">
        <f>+VLOOKUP(N379,'[3]Productos PD'!$B$2:$C$349,2,FALSE)</f>
        <v>Actualización e implementación del Plan decenal de cultura como herramienta de gestión y desarrollo cultural.</v>
      </c>
      <c r="P379" s="96" t="s">
        <v>983</v>
      </c>
      <c r="Q379" s="122">
        <v>0.5</v>
      </c>
      <c r="R379" s="122" t="s">
        <v>1368</v>
      </c>
      <c r="S379" s="122">
        <v>0.25</v>
      </c>
      <c r="T379" s="97" t="s">
        <v>1312</v>
      </c>
      <c r="U379" s="104" t="s">
        <v>1369</v>
      </c>
      <c r="V379" s="96" t="s">
        <v>952</v>
      </c>
      <c r="W379" s="125">
        <v>1</v>
      </c>
      <c r="X379" s="96" t="s">
        <v>984</v>
      </c>
      <c r="Y379" s="122">
        <v>1</v>
      </c>
      <c r="Z379" s="126">
        <v>1</v>
      </c>
      <c r="AA379" s="126">
        <v>1</v>
      </c>
      <c r="AB379" s="113">
        <v>1</v>
      </c>
      <c r="AC379" s="134">
        <v>1</v>
      </c>
      <c r="AD379" s="113">
        <v>1</v>
      </c>
      <c r="AE379" s="132">
        <v>1</v>
      </c>
      <c r="AF379" s="113">
        <v>1</v>
      </c>
      <c r="AG379" s="130"/>
      <c r="AH379" s="54">
        <f t="shared" si="10"/>
        <v>1</v>
      </c>
      <c r="AI379" s="54">
        <f t="shared" si="11"/>
        <v>1</v>
      </c>
      <c r="AJ379" s="135">
        <v>162364000</v>
      </c>
      <c r="AK379" s="180">
        <v>30511</v>
      </c>
      <c r="AL379" s="108" t="s">
        <v>957</v>
      </c>
      <c r="AM379" s="135">
        <v>41325988</v>
      </c>
      <c r="AN379" s="153"/>
    </row>
    <row r="380" spans="1:40" ht="38.25" x14ac:dyDescent="0.25">
      <c r="A380" s="96">
        <v>1</v>
      </c>
      <c r="B380" s="97" t="s">
        <v>5</v>
      </c>
      <c r="C380" s="96">
        <v>12</v>
      </c>
      <c r="D380" s="96" t="s">
        <v>964</v>
      </c>
      <c r="E380" s="97" t="s">
        <v>6</v>
      </c>
      <c r="F380" s="98">
        <v>4</v>
      </c>
      <c r="G380" s="96" t="s">
        <v>1365</v>
      </c>
      <c r="H380" s="97" t="s">
        <v>1366</v>
      </c>
      <c r="I380" s="96">
        <v>9</v>
      </c>
      <c r="J380" s="96"/>
      <c r="K380" s="97" t="s">
        <v>1367</v>
      </c>
      <c r="L380" s="98">
        <v>2020051290061</v>
      </c>
      <c r="M380" s="96">
        <v>1</v>
      </c>
      <c r="N380" s="96">
        <v>11241</v>
      </c>
      <c r="O380" s="97" t="str">
        <f>+VLOOKUP(N380,'[3]Productos PD'!$B$2:$C$349,2,FALSE)</f>
        <v>Actualización e implementación del Plan decenal de cultura como herramienta de gestión y desarrollo cultural.</v>
      </c>
      <c r="P380" s="96" t="s">
        <v>983</v>
      </c>
      <c r="Q380" s="122">
        <v>0.5</v>
      </c>
      <c r="R380" s="122" t="s">
        <v>1368</v>
      </c>
      <c r="S380" s="122">
        <v>0.25</v>
      </c>
      <c r="T380" s="97" t="s">
        <v>1312</v>
      </c>
      <c r="U380" s="104" t="s">
        <v>1369</v>
      </c>
      <c r="V380" s="96" t="s">
        <v>952</v>
      </c>
      <c r="W380" s="125">
        <v>1</v>
      </c>
      <c r="X380" s="96" t="s">
        <v>984</v>
      </c>
      <c r="Y380" s="122">
        <v>1</v>
      </c>
      <c r="Z380" s="126">
        <v>1</v>
      </c>
      <c r="AA380" s="126">
        <v>1</v>
      </c>
      <c r="AB380" s="113">
        <v>1</v>
      </c>
      <c r="AC380" s="134">
        <v>1</v>
      </c>
      <c r="AD380" s="113">
        <v>1</v>
      </c>
      <c r="AE380" s="132">
        <v>1</v>
      </c>
      <c r="AF380" s="113">
        <v>1</v>
      </c>
      <c r="AG380" s="130"/>
      <c r="AH380" s="54">
        <f t="shared" si="10"/>
        <v>1</v>
      </c>
      <c r="AI380" s="54">
        <f t="shared" si="11"/>
        <v>1</v>
      </c>
      <c r="AJ380" s="135">
        <v>27964742.890000001</v>
      </c>
      <c r="AK380" s="180">
        <v>50509</v>
      </c>
      <c r="AL380" s="108" t="s">
        <v>1327</v>
      </c>
      <c r="AM380" s="135">
        <v>13212035</v>
      </c>
      <c r="AN380" s="153"/>
    </row>
    <row r="381" spans="1:40" ht="38.25" x14ac:dyDescent="0.25">
      <c r="A381" s="96">
        <v>1</v>
      </c>
      <c r="B381" s="97" t="s">
        <v>5</v>
      </c>
      <c r="C381" s="96">
        <v>12</v>
      </c>
      <c r="D381" s="96" t="s">
        <v>964</v>
      </c>
      <c r="E381" s="97" t="s">
        <v>6</v>
      </c>
      <c r="F381" s="98">
        <v>4</v>
      </c>
      <c r="G381" s="96" t="s">
        <v>1365</v>
      </c>
      <c r="H381" s="97" t="s">
        <v>1366</v>
      </c>
      <c r="I381" s="96">
        <v>9</v>
      </c>
      <c r="J381" s="96"/>
      <c r="K381" s="97" t="s">
        <v>1367</v>
      </c>
      <c r="L381" s="98">
        <v>2020051290061</v>
      </c>
      <c r="M381" s="96">
        <v>1</v>
      </c>
      <c r="N381" s="96">
        <v>11241</v>
      </c>
      <c r="O381" s="97" t="str">
        <f>+VLOOKUP(N381,'[3]Productos PD'!$B$2:$C$349,2,FALSE)</f>
        <v>Actualización e implementación del Plan decenal de cultura como herramienta de gestión y desarrollo cultural.</v>
      </c>
      <c r="P381" s="96" t="s">
        <v>983</v>
      </c>
      <c r="Q381" s="122">
        <v>0.5</v>
      </c>
      <c r="R381" s="122" t="s">
        <v>1368</v>
      </c>
      <c r="S381" s="122">
        <v>0.25</v>
      </c>
      <c r="T381" s="97" t="s">
        <v>1312</v>
      </c>
      <c r="U381" s="104" t="s">
        <v>1369</v>
      </c>
      <c r="V381" s="96" t="s">
        <v>952</v>
      </c>
      <c r="W381" s="125">
        <v>1</v>
      </c>
      <c r="X381" s="96" t="s">
        <v>984</v>
      </c>
      <c r="Y381" s="122">
        <v>1</v>
      </c>
      <c r="Z381" s="126">
        <v>1</v>
      </c>
      <c r="AA381" s="126">
        <v>1</v>
      </c>
      <c r="AB381" s="113">
        <v>1</v>
      </c>
      <c r="AC381" s="134">
        <v>1</v>
      </c>
      <c r="AD381" s="113">
        <v>1</v>
      </c>
      <c r="AE381" s="132">
        <v>1</v>
      </c>
      <c r="AF381" s="113">
        <v>1</v>
      </c>
      <c r="AG381" s="130"/>
      <c r="AH381" s="54">
        <f t="shared" si="10"/>
        <v>1</v>
      </c>
      <c r="AI381" s="54">
        <f t="shared" si="11"/>
        <v>1</v>
      </c>
      <c r="AJ381" s="135">
        <v>13000472</v>
      </c>
      <c r="AK381" s="180">
        <v>50504</v>
      </c>
      <c r="AL381" s="108" t="s">
        <v>1327</v>
      </c>
      <c r="AM381" s="135">
        <v>10347043</v>
      </c>
      <c r="AN381" s="153"/>
    </row>
    <row r="382" spans="1:40" ht="38.25" x14ac:dyDescent="0.25">
      <c r="A382" s="96">
        <v>1</v>
      </c>
      <c r="B382" s="97" t="s">
        <v>5</v>
      </c>
      <c r="C382" s="96">
        <v>12</v>
      </c>
      <c r="D382" s="96" t="s">
        <v>964</v>
      </c>
      <c r="E382" s="97" t="s">
        <v>6</v>
      </c>
      <c r="F382" s="98">
        <v>4</v>
      </c>
      <c r="G382" s="96" t="s">
        <v>1365</v>
      </c>
      <c r="H382" s="97" t="s">
        <v>1366</v>
      </c>
      <c r="I382" s="96">
        <v>9</v>
      </c>
      <c r="J382" s="96"/>
      <c r="K382" s="97" t="s">
        <v>1367</v>
      </c>
      <c r="L382" s="98">
        <v>2020051290061</v>
      </c>
      <c r="M382" s="96">
        <v>1</v>
      </c>
      <c r="N382" s="96">
        <v>11241</v>
      </c>
      <c r="O382" s="97" t="str">
        <f>+VLOOKUP(N382,'[3]Productos PD'!$B$2:$C$349,2,FALSE)</f>
        <v>Actualización e implementación del Plan decenal de cultura como herramienta de gestión y desarrollo cultural.</v>
      </c>
      <c r="P382" s="96" t="s">
        <v>983</v>
      </c>
      <c r="Q382" s="122">
        <v>0.5</v>
      </c>
      <c r="R382" s="122" t="s">
        <v>1368</v>
      </c>
      <c r="S382" s="122">
        <v>0.25</v>
      </c>
      <c r="T382" s="97" t="s">
        <v>1312</v>
      </c>
      <c r="U382" s="104" t="s">
        <v>1369</v>
      </c>
      <c r="V382" s="96" t="s">
        <v>952</v>
      </c>
      <c r="W382" s="125">
        <v>1</v>
      </c>
      <c r="X382" s="96" t="s">
        <v>984</v>
      </c>
      <c r="Y382" s="122">
        <v>1</v>
      </c>
      <c r="Z382" s="126">
        <v>1</v>
      </c>
      <c r="AA382" s="126">
        <v>1</v>
      </c>
      <c r="AB382" s="113">
        <v>1</v>
      </c>
      <c r="AC382" s="134">
        <v>1</v>
      </c>
      <c r="AD382" s="113">
        <v>1</v>
      </c>
      <c r="AE382" s="132">
        <v>1</v>
      </c>
      <c r="AF382" s="113">
        <v>1</v>
      </c>
      <c r="AG382" s="130"/>
      <c r="AH382" s="54">
        <f t="shared" si="10"/>
        <v>1</v>
      </c>
      <c r="AI382" s="54">
        <f t="shared" si="11"/>
        <v>1</v>
      </c>
      <c r="AJ382" s="135">
        <v>181498593.66666701</v>
      </c>
      <c r="AK382" s="182"/>
      <c r="AL382" s="108" t="s">
        <v>965</v>
      </c>
      <c r="AM382" s="135">
        <v>90749296.833333507</v>
      </c>
      <c r="AN382" s="153"/>
    </row>
    <row r="383" spans="1:40" ht="38.25" x14ac:dyDescent="0.25">
      <c r="A383" s="96">
        <v>1</v>
      </c>
      <c r="B383" s="97" t="s">
        <v>5</v>
      </c>
      <c r="C383" s="96">
        <v>12</v>
      </c>
      <c r="D383" s="96" t="s">
        <v>964</v>
      </c>
      <c r="E383" s="97" t="s">
        <v>6</v>
      </c>
      <c r="F383" s="98">
        <v>4</v>
      </c>
      <c r="G383" s="96" t="s">
        <v>1365</v>
      </c>
      <c r="H383" s="97" t="s">
        <v>1366</v>
      </c>
      <c r="I383" s="96">
        <v>9</v>
      </c>
      <c r="J383" s="96"/>
      <c r="K383" s="97" t="s">
        <v>1367</v>
      </c>
      <c r="L383" s="98">
        <v>2020051290061</v>
      </c>
      <c r="M383" s="96">
        <v>2</v>
      </c>
      <c r="N383" s="96">
        <v>11242</v>
      </c>
      <c r="O383" s="97" t="str">
        <f>+VLOOKUP(N383,'[3]Productos PD'!$B$2:$C$349,2,FALSE)</f>
        <v>Apoyar técnica, operativa y logísticamente la conformación y operación del Consejo Municipal de cultura.</v>
      </c>
      <c r="P383" s="96" t="s">
        <v>952</v>
      </c>
      <c r="Q383" s="96">
        <v>4</v>
      </c>
      <c r="R383" s="122" t="s">
        <v>953</v>
      </c>
      <c r="S383" s="125">
        <v>1</v>
      </c>
      <c r="T383" s="97" t="s">
        <v>1312</v>
      </c>
      <c r="U383" s="104" t="s">
        <v>1370</v>
      </c>
      <c r="V383" s="96" t="s">
        <v>952</v>
      </c>
      <c r="W383" s="125">
        <v>10</v>
      </c>
      <c r="X383" s="103" t="s">
        <v>956</v>
      </c>
      <c r="Y383" s="122">
        <v>0.36515990852361702</v>
      </c>
      <c r="Z383" s="127">
        <v>0</v>
      </c>
      <c r="AA383" s="127">
        <v>0</v>
      </c>
      <c r="AB383" s="113">
        <v>2</v>
      </c>
      <c r="AC383" s="134">
        <v>2</v>
      </c>
      <c r="AD383" s="113">
        <v>4</v>
      </c>
      <c r="AE383" s="132">
        <v>2</v>
      </c>
      <c r="AF383" s="113">
        <v>4</v>
      </c>
      <c r="AG383" s="130"/>
      <c r="AH383" s="54">
        <f t="shared" si="10"/>
        <v>0.4</v>
      </c>
      <c r="AI383" s="54">
        <f t="shared" si="11"/>
        <v>0.4</v>
      </c>
      <c r="AJ383" s="135">
        <v>6425727.4477287503</v>
      </c>
      <c r="AK383" s="180">
        <v>50505</v>
      </c>
      <c r="AL383" s="108" t="s">
        <v>1327</v>
      </c>
      <c r="AM383" s="135">
        <v>2771256</v>
      </c>
      <c r="AN383" s="153" t="s">
        <v>1371</v>
      </c>
    </row>
    <row r="384" spans="1:40" ht="38.25" x14ac:dyDescent="0.25">
      <c r="A384" s="96">
        <v>1</v>
      </c>
      <c r="B384" s="97" t="s">
        <v>5</v>
      </c>
      <c r="C384" s="96">
        <v>12</v>
      </c>
      <c r="D384" s="96" t="s">
        <v>964</v>
      </c>
      <c r="E384" s="97" t="s">
        <v>6</v>
      </c>
      <c r="F384" s="98">
        <v>4</v>
      </c>
      <c r="G384" s="96" t="s">
        <v>1365</v>
      </c>
      <c r="H384" s="97" t="s">
        <v>1366</v>
      </c>
      <c r="I384" s="96">
        <v>9</v>
      </c>
      <c r="J384" s="96"/>
      <c r="K384" s="97" t="s">
        <v>1367</v>
      </c>
      <c r="L384" s="98">
        <v>2020051290061</v>
      </c>
      <c r="M384" s="96">
        <v>2</v>
      </c>
      <c r="N384" s="96">
        <v>11242</v>
      </c>
      <c r="O384" s="97" t="str">
        <f>+VLOOKUP(N384,'[3]Productos PD'!$B$2:$C$349,2,FALSE)</f>
        <v>Apoyar técnica, operativa y logísticamente la conformación y operación del Consejo Municipal de cultura.</v>
      </c>
      <c r="P384" s="96" t="s">
        <v>952</v>
      </c>
      <c r="Q384" s="96">
        <v>4</v>
      </c>
      <c r="R384" s="122" t="s">
        <v>953</v>
      </c>
      <c r="S384" s="125">
        <v>1</v>
      </c>
      <c r="T384" s="97" t="s">
        <v>1312</v>
      </c>
      <c r="U384" s="104" t="s">
        <v>1328</v>
      </c>
      <c r="V384" s="96" t="s">
        <v>952</v>
      </c>
      <c r="W384" s="125">
        <v>1</v>
      </c>
      <c r="X384" s="96" t="s">
        <v>984</v>
      </c>
      <c r="Y384" s="122">
        <v>0.31742004573819099</v>
      </c>
      <c r="Z384" s="126">
        <v>1</v>
      </c>
      <c r="AA384" s="126">
        <v>1</v>
      </c>
      <c r="AB384" s="113">
        <v>1</v>
      </c>
      <c r="AC384" s="134">
        <v>1</v>
      </c>
      <c r="AD384" s="113">
        <v>1</v>
      </c>
      <c r="AE384" s="132">
        <v>1</v>
      </c>
      <c r="AF384" s="113">
        <v>1</v>
      </c>
      <c r="AG384" s="113"/>
      <c r="AH384" s="54">
        <f t="shared" si="10"/>
        <v>1</v>
      </c>
      <c r="AI384" s="54">
        <f t="shared" si="11"/>
        <v>1</v>
      </c>
      <c r="AJ384" s="135">
        <v>5585647.9661356201</v>
      </c>
      <c r="AK384" s="180">
        <v>50505</v>
      </c>
      <c r="AL384" s="108" t="s">
        <v>1327</v>
      </c>
      <c r="AM384" s="135">
        <v>2771256</v>
      </c>
      <c r="AN384" s="153"/>
    </row>
    <row r="385" spans="1:40" ht="38.25" x14ac:dyDescent="0.25">
      <c r="A385" s="96">
        <v>1</v>
      </c>
      <c r="B385" s="97" t="s">
        <v>5</v>
      </c>
      <c r="C385" s="96">
        <v>12</v>
      </c>
      <c r="D385" s="96" t="s">
        <v>964</v>
      </c>
      <c r="E385" s="97" t="s">
        <v>6</v>
      </c>
      <c r="F385" s="98">
        <v>4</v>
      </c>
      <c r="G385" s="96" t="s">
        <v>1365</v>
      </c>
      <c r="H385" s="97" t="s">
        <v>1366</v>
      </c>
      <c r="I385" s="96">
        <v>9</v>
      </c>
      <c r="J385" s="96"/>
      <c r="K385" s="97" t="s">
        <v>1367</v>
      </c>
      <c r="L385" s="98">
        <v>2020051290061</v>
      </c>
      <c r="M385" s="96">
        <v>2</v>
      </c>
      <c r="N385" s="96">
        <v>11242</v>
      </c>
      <c r="O385" s="97" t="str">
        <f>+VLOOKUP(N385,'[3]Productos PD'!$B$2:$C$349,2,FALSE)</f>
        <v>Apoyar técnica, operativa y logísticamente la conformación y operación del Consejo Municipal de cultura.</v>
      </c>
      <c r="P385" s="96" t="s">
        <v>952</v>
      </c>
      <c r="Q385" s="96">
        <v>4</v>
      </c>
      <c r="R385" s="122" t="s">
        <v>953</v>
      </c>
      <c r="S385" s="125">
        <v>1</v>
      </c>
      <c r="T385" s="97" t="s">
        <v>1312</v>
      </c>
      <c r="U385" s="104" t="s">
        <v>1372</v>
      </c>
      <c r="V385" s="96" t="s">
        <v>952</v>
      </c>
      <c r="W385" s="125">
        <v>1</v>
      </c>
      <c r="X385" s="96" t="s">
        <v>984</v>
      </c>
      <c r="Y385" s="122">
        <v>0.31742004573819099</v>
      </c>
      <c r="Z385" s="126">
        <v>1</v>
      </c>
      <c r="AA385" s="126">
        <v>1</v>
      </c>
      <c r="AB385" s="113">
        <v>1</v>
      </c>
      <c r="AC385" s="134">
        <v>1</v>
      </c>
      <c r="AD385" s="113">
        <v>1</v>
      </c>
      <c r="AE385" s="132">
        <v>1</v>
      </c>
      <c r="AF385" s="113">
        <v>1</v>
      </c>
      <c r="AG385" s="113"/>
      <c r="AH385" s="54">
        <f t="shared" si="10"/>
        <v>1</v>
      </c>
      <c r="AI385" s="54">
        <f t="shared" si="11"/>
        <v>1</v>
      </c>
      <c r="AJ385" s="135">
        <v>5585647.9661356201</v>
      </c>
      <c r="AK385" s="180">
        <v>50505</v>
      </c>
      <c r="AL385" s="108" t="s">
        <v>1327</v>
      </c>
      <c r="AM385" s="135">
        <v>2771258</v>
      </c>
      <c r="AN385" s="153"/>
    </row>
    <row r="386" spans="1:40" ht="51" x14ac:dyDescent="0.25">
      <c r="A386" s="96">
        <v>1</v>
      </c>
      <c r="B386" s="97" t="s">
        <v>5</v>
      </c>
      <c r="C386" s="96">
        <v>12</v>
      </c>
      <c r="D386" s="96" t="s">
        <v>964</v>
      </c>
      <c r="E386" s="97" t="s">
        <v>6</v>
      </c>
      <c r="F386" s="98">
        <v>4</v>
      </c>
      <c r="G386" s="96" t="s">
        <v>1365</v>
      </c>
      <c r="H386" s="97" t="s">
        <v>1366</v>
      </c>
      <c r="I386" s="96">
        <v>9</v>
      </c>
      <c r="J386" s="96"/>
      <c r="K386" s="97" t="s">
        <v>1367</v>
      </c>
      <c r="L386" s="98">
        <v>2020051290061</v>
      </c>
      <c r="M386" s="96">
        <v>3</v>
      </c>
      <c r="N386" s="96">
        <v>11243</v>
      </c>
      <c r="O386" s="97" t="str">
        <f>+VLOOKUP(N386,'[3]Productos PD'!$B$2:$C$349,2,FALSE)</f>
        <v>Eventos tradicionales, típicos y conmemorativos de orden cultural, comunitario y ambiental (Fiestas del aguacero, Calcanta, fiestas y juegos tradicionales de la calle, puente de reyes, concurso de poesía Ciro Mendía).</v>
      </c>
      <c r="P386" s="96" t="s">
        <v>952</v>
      </c>
      <c r="Q386" s="96">
        <v>20</v>
      </c>
      <c r="R386" s="122" t="s">
        <v>953</v>
      </c>
      <c r="S386" s="125">
        <v>5</v>
      </c>
      <c r="T386" s="97" t="s">
        <v>1312</v>
      </c>
      <c r="U386" s="104" t="s">
        <v>1373</v>
      </c>
      <c r="V386" s="96" t="s">
        <v>952</v>
      </c>
      <c r="W386" s="125">
        <v>1</v>
      </c>
      <c r="X386" s="103" t="s">
        <v>956</v>
      </c>
      <c r="Y386" s="122">
        <v>0.15607165549451199</v>
      </c>
      <c r="Z386" s="127">
        <v>0</v>
      </c>
      <c r="AA386" s="127">
        <v>0</v>
      </c>
      <c r="AB386" s="130">
        <v>0</v>
      </c>
      <c r="AC386" s="134">
        <v>0</v>
      </c>
      <c r="AD386" s="130">
        <v>0</v>
      </c>
      <c r="AE386" s="132">
        <v>0</v>
      </c>
      <c r="AF386" s="113">
        <v>1</v>
      </c>
      <c r="AG386" s="113"/>
      <c r="AH386" s="54">
        <f t="shared" si="10"/>
        <v>0</v>
      </c>
      <c r="AI386" s="54">
        <f t="shared" si="11"/>
        <v>0</v>
      </c>
      <c r="AJ386" s="135">
        <v>25601232.216361601</v>
      </c>
      <c r="AK386" s="180">
        <v>30511</v>
      </c>
      <c r="AL386" s="108" t="s">
        <v>957</v>
      </c>
      <c r="AM386" s="135"/>
      <c r="AN386" s="153"/>
    </row>
    <row r="387" spans="1:40" ht="51" x14ac:dyDescent="0.25">
      <c r="A387" s="96">
        <v>1</v>
      </c>
      <c r="B387" s="97" t="s">
        <v>5</v>
      </c>
      <c r="C387" s="96">
        <v>12</v>
      </c>
      <c r="D387" s="96" t="s">
        <v>964</v>
      </c>
      <c r="E387" s="97" t="s">
        <v>6</v>
      </c>
      <c r="F387" s="98">
        <v>4</v>
      </c>
      <c r="G387" s="96" t="s">
        <v>1365</v>
      </c>
      <c r="H387" s="97" t="s">
        <v>1366</v>
      </c>
      <c r="I387" s="96">
        <v>9</v>
      </c>
      <c r="J387" s="96"/>
      <c r="K387" s="97" t="s">
        <v>1367</v>
      </c>
      <c r="L387" s="98">
        <v>2020051290061</v>
      </c>
      <c r="M387" s="96">
        <v>3</v>
      </c>
      <c r="N387" s="96">
        <v>11243</v>
      </c>
      <c r="O387" s="97" t="str">
        <f>+VLOOKUP(N387,'[3]Productos PD'!$B$2:$C$349,2,FALSE)</f>
        <v>Eventos tradicionales, típicos y conmemorativos de orden cultural, comunitario y ambiental (Fiestas del aguacero, Calcanta, fiestas y juegos tradicionales de la calle, puente de reyes, concurso de poesía Ciro Mendía).</v>
      </c>
      <c r="P387" s="96" t="s">
        <v>952</v>
      </c>
      <c r="Q387" s="96">
        <v>20</v>
      </c>
      <c r="R387" s="122" t="s">
        <v>953</v>
      </c>
      <c r="S387" s="125">
        <v>5</v>
      </c>
      <c r="T387" s="97" t="s">
        <v>1312</v>
      </c>
      <c r="U387" s="104" t="s">
        <v>1373</v>
      </c>
      <c r="V387" s="96" t="s">
        <v>952</v>
      </c>
      <c r="W387" s="125">
        <v>1</v>
      </c>
      <c r="X387" s="103" t="s">
        <v>956</v>
      </c>
      <c r="Y387" s="122">
        <v>0.15607165549451199</v>
      </c>
      <c r="Z387" s="127">
        <v>0</v>
      </c>
      <c r="AA387" s="127">
        <v>0</v>
      </c>
      <c r="AB387" s="130">
        <v>0</v>
      </c>
      <c r="AC387" s="134">
        <v>0</v>
      </c>
      <c r="AD387" s="130">
        <v>0</v>
      </c>
      <c r="AE387" s="132">
        <v>0</v>
      </c>
      <c r="AF387" s="113">
        <v>1</v>
      </c>
      <c r="AG387" s="113"/>
      <c r="AH387" s="54">
        <f t="shared" si="10"/>
        <v>0</v>
      </c>
      <c r="AI387" s="54">
        <f t="shared" si="11"/>
        <v>0</v>
      </c>
      <c r="AJ387" s="135">
        <v>1310451.5803287399</v>
      </c>
      <c r="AK387" s="180">
        <v>50506</v>
      </c>
      <c r="AL387" s="108" t="s">
        <v>1327</v>
      </c>
      <c r="AM387" s="135">
        <v>0</v>
      </c>
      <c r="AN387" s="153"/>
    </row>
    <row r="388" spans="1:40" ht="51" x14ac:dyDescent="0.25">
      <c r="A388" s="96">
        <v>1</v>
      </c>
      <c r="B388" s="97" t="s">
        <v>5</v>
      </c>
      <c r="C388" s="96">
        <v>12</v>
      </c>
      <c r="D388" s="96" t="s">
        <v>964</v>
      </c>
      <c r="E388" s="97" t="s">
        <v>6</v>
      </c>
      <c r="F388" s="98">
        <v>4</v>
      </c>
      <c r="G388" s="96" t="s">
        <v>1365</v>
      </c>
      <c r="H388" s="97" t="s">
        <v>1366</v>
      </c>
      <c r="I388" s="96">
        <v>9</v>
      </c>
      <c r="J388" s="96"/>
      <c r="K388" s="97" t="s">
        <v>1367</v>
      </c>
      <c r="L388" s="98">
        <v>2020051290061</v>
      </c>
      <c r="M388" s="96">
        <v>3</v>
      </c>
      <c r="N388" s="96">
        <v>11243</v>
      </c>
      <c r="O388" s="97" t="str">
        <f>+VLOOKUP(N388,'[3]Productos PD'!$B$2:$C$349,2,FALSE)</f>
        <v>Eventos tradicionales, típicos y conmemorativos de orden cultural, comunitario y ambiental (Fiestas del aguacero, Calcanta, fiestas y juegos tradicionales de la calle, puente de reyes, concurso de poesía Ciro Mendía).</v>
      </c>
      <c r="P388" s="96" t="s">
        <v>952</v>
      </c>
      <c r="Q388" s="96">
        <v>20</v>
      </c>
      <c r="R388" s="122" t="s">
        <v>953</v>
      </c>
      <c r="S388" s="125">
        <v>5</v>
      </c>
      <c r="T388" s="97" t="s">
        <v>1312</v>
      </c>
      <c r="U388" s="104" t="s">
        <v>1373</v>
      </c>
      <c r="V388" s="96" t="s">
        <v>952</v>
      </c>
      <c r="W388" s="125">
        <v>1</v>
      </c>
      <c r="X388" s="103" t="s">
        <v>956</v>
      </c>
      <c r="Y388" s="122">
        <v>0.15607165549451199</v>
      </c>
      <c r="Z388" s="127">
        <v>0</v>
      </c>
      <c r="AA388" s="127">
        <v>0</v>
      </c>
      <c r="AB388" s="130">
        <v>0</v>
      </c>
      <c r="AC388" s="134">
        <v>0</v>
      </c>
      <c r="AD388" s="130">
        <v>0</v>
      </c>
      <c r="AE388" s="132">
        <v>0</v>
      </c>
      <c r="AF388" s="113">
        <v>1</v>
      </c>
      <c r="AG388" s="113"/>
      <c r="AH388" s="54">
        <f t="shared" si="10"/>
        <v>0</v>
      </c>
      <c r="AI388" s="54">
        <f t="shared" si="11"/>
        <v>0</v>
      </c>
      <c r="AJ388" s="135">
        <v>11354008.275261501</v>
      </c>
      <c r="AK388" s="180">
        <v>60814</v>
      </c>
      <c r="AL388" s="108" t="s">
        <v>965</v>
      </c>
      <c r="AM388" s="135">
        <v>0</v>
      </c>
      <c r="AN388" s="153"/>
    </row>
    <row r="389" spans="1:40" ht="51" x14ac:dyDescent="0.25">
      <c r="A389" s="96">
        <v>1</v>
      </c>
      <c r="B389" s="97" t="s">
        <v>5</v>
      </c>
      <c r="C389" s="96">
        <v>12</v>
      </c>
      <c r="D389" s="96" t="s">
        <v>964</v>
      </c>
      <c r="E389" s="97" t="s">
        <v>6</v>
      </c>
      <c r="F389" s="98">
        <v>4</v>
      </c>
      <c r="G389" s="96" t="s">
        <v>1365</v>
      </c>
      <c r="H389" s="97" t="s">
        <v>1366</v>
      </c>
      <c r="I389" s="96">
        <v>9</v>
      </c>
      <c r="J389" s="96"/>
      <c r="K389" s="97" t="s">
        <v>1367</v>
      </c>
      <c r="L389" s="98">
        <v>2020051290061</v>
      </c>
      <c r="M389" s="96">
        <v>3</v>
      </c>
      <c r="N389" s="96">
        <v>11243</v>
      </c>
      <c r="O389" s="97" t="str">
        <f>+VLOOKUP(N389,'[3]Productos PD'!$B$2:$C$349,2,FALSE)</f>
        <v>Eventos tradicionales, típicos y conmemorativos de orden cultural, comunitario y ambiental (Fiestas del aguacero, Calcanta, fiestas y juegos tradicionales de la calle, puente de reyes, concurso de poesía Ciro Mendía).</v>
      </c>
      <c r="P389" s="96" t="s">
        <v>952</v>
      </c>
      <c r="Q389" s="96">
        <v>20</v>
      </c>
      <c r="R389" s="122" t="s">
        <v>953</v>
      </c>
      <c r="S389" s="125">
        <v>5</v>
      </c>
      <c r="T389" s="97" t="s">
        <v>1312</v>
      </c>
      <c r="U389" s="104" t="s">
        <v>1374</v>
      </c>
      <c r="V389" s="96" t="s">
        <v>952</v>
      </c>
      <c r="W389" s="125">
        <v>1</v>
      </c>
      <c r="X389" s="103" t="s">
        <v>956</v>
      </c>
      <c r="Y389" s="122">
        <v>0.17202399352034101</v>
      </c>
      <c r="Z389" s="126">
        <v>1</v>
      </c>
      <c r="AA389" s="126">
        <v>0</v>
      </c>
      <c r="AB389" s="130">
        <v>0</v>
      </c>
      <c r="AC389" s="134">
        <v>0</v>
      </c>
      <c r="AD389" s="130">
        <v>0</v>
      </c>
      <c r="AE389" s="132">
        <v>0</v>
      </c>
      <c r="AF389" s="130">
        <v>0</v>
      </c>
      <c r="AG389" s="113"/>
      <c r="AH389" s="54">
        <f t="shared" si="10"/>
        <v>0</v>
      </c>
      <c r="AI389" s="54">
        <f t="shared" si="11"/>
        <v>0</v>
      </c>
      <c r="AJ389" s="135">
        <v>28217975.845428199</v>
      </c>
      <c r="AK389" s="180">
        <v>30511</v>
      </c>
      <c r="AL389" s="108" t="s">
        <v>957</v>
      </c>
      <c r="AM389" s="135">
        <v>0</v>
      </c>
      <c r="AN389" s="153"/>
    </row>
    <row r="390" spans="1:40" ht="51" x14ac:dyDescent="0.25">
      <c r="A390" s="96">
        <v>1</v>
      </c>
      <c r="B390" s="97" t="s">
        <v>5</v>
      </c>
      <c r="C390" s="96">
        <v>12</v>
      </c>
      <c r="D390" s="96" t="s">
        <v>964</v>
      </c>
      <c r="E390" s="97" t="s">
        <v>6</v>
      </c>
      <c r="F390" s="98">
        <v>4</v>
      </c>
      <c r="G390" s="96" t="s">
        <v>1365</v>
      </c>
      <c r="H390" s="97" t="s">
        <v>1366</v>
      </c>
      <c r="I390" s="96">
        <v>9</v>
      </c>
      <c r="J390" s="96"/>
      <c r="K390" s="97" t="s">
        <v>1367</v>
      </c>
      <c r="L390" s="98">
        <v>2020051290061</v>
      </c>
      <c r="M390" s="96">
        <v>3</v>
      </c>
      <c r="N390" s="96">
        <v>11243</v>
      </c>
      <c r="O390" s="97" t="str">
        <f>+VLOOKUP(N390,'[3]Productos PD'!$B$2:$C$349,2,FALSE)</f>
        <v>Eventos tradicionales, típicos y conmemorativos de orden cultural, comunitario y ambiental (Fiestas del aguacero, Calcanta, fiestas y juegos tradicionales de la calle, puente de reyes, concurso de poesía Ciro Mendía).</v>
      </c>
      <c r="P390" s="96" t="s">
        <v>952</v>
      </c>
      <c r="Q390" s="96">
        <v>20</v>
      </c>
      <c r="R390" s="122" t="s">
        <v>953</v>
      </c>
      <c r="S390" s="125">
        <v>5</v>
      </c>
      <c r="T390" s="97" t="s">
        <v>1312</v>
      </c>
      <c r="U390" s="104" t="s">
        <v>1374</v>
      </c>
      <c r="V390" s="96" t="s">
        <v>952</v>
      </c>
      <c r="W390" s="125">
        <v>1</v>
      </c>
      <c r="X390" s="103" t="s">
        <v>956</v>
      </c>
      <c r="Y390" s="122">
        <v>0.17202399352034101</v>
      </c>
      <c r="Z390" s="126">
        <v>1</v>
      </c>
      <c r="AA390" s="126">
        <v>0</v>
      </c>
      <c r="AB390" s="130">
        <v>0</v>
      </c>
      <c r="AC390" s="134">
        <v>0</v>
      </c>
      <c r="AD390" s="130">
        <v>0</v>
      </c>
      <c r="AE390" s="132">
        <v>0</v>
      </c>
      <c r="AF390" s="130">
        <v>0</v>
      </c>
      <c r="AG390" s="113"/>
      <c r="AH390" s="54">
        <f t="shared" si="10"/>
        <v>0</v>
      </c>
      <c r="AI390" s="54">
        <f t="shared" si="11"/>
        <v>0</v>
      </c>
      <c r="AJ390" s="135">
        <v>1444394.9700470699</v>
      </c>
      <c r="AK390" s="180">
        <v>50506</v>
      </c>
      <c r="AL390" s="108" t="s">
        <v>1327</v>
      </c>
      <c r="AM390" s="135">
        <v>0</v>
      </c>
      <c r="AN390" s="153"/>
    </row>
    <row r="391" spans="1:40" ht="51" x14ac:dyDescent="0.25">
      <c r="A391" s="96">
        <v>1</v>
      </c>
      <c r="B391" s="97" t="s">
        <v>5</v>
      </c>
      <c r="C391" s="96">
        <v>12</v>
      </c>
      <c r="D391" s="96" t="s">
        <v>964</v>
      </c>
      <c r="E391" s="97" t="s">
        <v>6</v>
      </c>
      <c r="F391" s="98">
        <v>4</v>
      </c>
      <c r="G391" s="96" t="s">
        <v>1365</v>
      </c>
      <c r="H391" s="97" t="s">
        <v>1366</v>
      </c>
      <c r="I391" s="96">
        <v>9</v>
      </c>
      <c r="J391" s="96"/>
      <c r="K391" s="97" t="s">
        <v>1367</v>
      </c>
      <c r="L391" s="98">
        <v>2020051290061</v>
      </c>
      <c r="M391" s="96">
        <v>3</v>
      </c>
      <c r="N391" s="96">
        <v>11243</v>
      </c>
      <c r="O391" s="97" t="str">
        <f>+VLOOKUP(N391,'[3]Productos PD'!$B$2:$C$349,2,FALSE)</f>
        <v>Eventos tradicionales, típicos y conmemorativos de orden cultural, comunitario y ambiental (Fiestas del aguacero, Calcanta, fiestas y juegos tradicionales de la calle, puente de reyes, concurso de poesía Ciro Mendía).</v>
      </c>
      <c r="P391" s="96" t="s">
        <v>952</v>
      </c>
      <c r="Q391" s="96">
        <v>20</v>
      </c>
      <c r="R391" s="122" t="s">
        <v>953</v>
      </c>
      <c r="S391" s="125">
        <v>5</v>
      </c>
      <c r="T391" s="97" t="s">
        <v>1312</v>
      </c>
      <c r="U391" s="104" t="s">
        <v>1374</v>
      </c>
      <c r="V391" s="96" t="s">
        <v>952</v>
      </c>
      <c r="W391" s="125">
        <v>1</v>
      </c>
      <c r="X391" s="103" t="s">
        <v>956</v>
      </c>
      <c r="Y391" s="122">
        <v>0.17202399352034101</v>
      </c>
      <c r="Z391" s="126">
        <v>1</v>
      </c>
      <c r="AA391" s="126">
        <v>0</v>
      </c>
      <c r="AB391" s="130">
        <v>0</v>
      </c>
      <c r="AC391" s="134">
        <v>0</v>
      </c>
      <c r="AD391" s="130">
        <v>0</v>
      </c>
      <c r="AE391" s="132">
        <v>0</v>
      </c>
      <c r="AF391" s="130">
        <v>0</v>
      </c>
      <c r="AG391" s="113"/>
      <c r="AH391" s="54">
        <f t="shared" si="10"/>
        <v>0</v>
      </c>
      <c r="AI391" s="54">
        <f t="shared" si="11"/>
        <v>0</v>
      </c>
      <c r="AJ391" s="135">
        <v>12514519.947807999</v>
      </c>
      <c r="AK391" s="180">
        <v>60814</v>
      </c>
      <c r="AL391" s="108" t="s">
        <v>965</v>
      </c>
      <c r="AM391" s="135">
        <v>0</v>
      </c>
      <c r="AN391" s="153"/>
    </row>
    <row r="392" spans="1:40" ht="51" x14ac:dyDescent="0.25">
      <c r="A392" s="96">
        <v>1</v>
      </c>
      <c r="B392" s="97" t="s">
        <v>5</v>
      </c>
      <c r="C392" s="96">
        <v>12</v>
      </c>
      <c r="D392" s="96" t="s">
        <v>964</v>
      </c>
      <c r="E392" s="97" t="s">
        <v>6</v>
      </c>
      <c r="F392" s="98">
        <v>4</v>
      </c>
      <c r="G392" s="96" t="s">
        <v>1365</v>
      </c>
      <c r="H392" s="97" t="s">
        <v>1366</v>
      </c>
      <c r="I392" s="96">
        <v>9</v>
      </c>
      <c r="J392" s="96"/>
      <c r="K392" s="97" t="s">
        <v>1367</v>
      </c>
      <c r="L392" s="98">
        <v>2020051290061</v>
      </c>
      <c r="M392" s="96">
        <v>3</v>
      </c>
      <c r="N392" s="96">
        <v>11243</v>
      </c>
      <c r="O392" s="97" t="str">
        <f>+VLOOKUP(N392,'[3]Productos PD'!$B$2:$C$349,2,FALSE)</f>
        <v>Eventos tradicionales, típicos y conmemorativos de orden cultural, comunitario y ambiental (Fiestas del aguacero, Calcanta, fiestas y juegos tradicionales de la calle, puente de reyes, concurso de poesía Ciro Mendía).</v>
      </c>
      <c r="P392" s="96" t="s">
        <v>952</v>
      </c>
      <c r="Q392" s="96">
        <v>20</v>
      </c>
      <c r="R392" s="122" t="s">
        <v>953</v>
      </c>
      <c r="S392" s="125">
        <v>5</v>
      </c>
      <c r="T392" s="97" t="s">
        <v>1312</v>
      </c>
      <c r="U392" s="104" t="s">
        <v>1375</v>
      </c>
      <c r="V392" s="96" t="s">
        <v>952</v>
      </c>
      <c r="W392" s="125">
        <v>1</v>
      </c>
      <c r="X392" s="103" t="s">
        <v>956</v>
      </c>
      <c r="Y392" s="122">
        <v>0.26374993716885697</v>
      </c>
      <c r="Z392" s="127">
        <v>0</v>
      </c>
      <c r="AA392" s="127">
        <v>0</v>
      </c>
      <c r="AB392" s="130">
        <v>0</v>
      </c>
      <c r="AC392" s="134">
        <v>0</v>
      </c>
      <c r="AD392" s="130">
        <v>0</v>
      </c>
      <c r="AE392" s="132">
        <v>0</v>
      </c>
      <c r="AF392" s="113">
        <v>1</v>
      </c>
      <c r="AG392" s="113"/>
      <c r="AH392" s="54">
        <f t="shared" si="10"/>
        <v>0</v>
      </c>
      <c r="AI392" s="54">
        <f t="shared" si="11"/>
        <v>0</v>
      </c>
      <c r="AJ392" s="135">
        <v>43264251.712561198</v>
      </c>
      <c r="AK392" s="180">
        <v>30511</v>
      </c>
      <c r="AL392" s="108" t="s">
        <v>957</v>
      </c>
      <c r="AM392" s="135"/>
      <c r="AN392" s="153"/>
    </row>
    <row r="393" spans="1:40" ht="51" x14ac:dyDescent="0.25">
      <c r="A393" s="96">
        <v>1</v>
      </c>
      <c r="B393" s="97" t="s">
        <v>5</v>
      </c>
      <c r="C393" s="96">
        <v>12</v>
      </c>
      <c r="D393" s="96" t="s">
        <v>964</v>
      </c>
      <c r="E393" s="97" t="s">
        <v>6</v>
      </c>
      <c r="F393" s="98">
        <v>4</v>
      </c>
      <c r="G393" s="96" t="s">
        <v>1365</v>
      </c>
      <c r="H393" s="97" t="s">
        <v>1366</v>
      </c>
      <c r="I393" s="96">
        <v>9</v>
      </c>
      <c r="J393" s="96"/>
      <c r="K393" s="97" t="s">
        <v>1367</v>
      </c>
      <c r="L393" s="98">
        <v>2020051290061</v>
      </c>
      <c r="M393" s="96">
        <v>3</v>
      </c>
      <c r="N393" s="96">
        <v>11243</v>
      </c>
      <c r="O393" s="97" t="str">
        <f>+VLOOKUP(N393,'[3]Productos PD'!$B$2:$C$349,2,FALSE)</f>
        <v>Eventos tradicionales, típicos y conmemorativos de orden cultural, comunitario y ambiental (Fiestas del aguacero, Calcanta, fiestas y juegos tradicionales de la calle, puente de reyes, concurso de poesía Ciro Mendía).</v>
      </c>
      <c r="P393" s="96" t="s">
        <v>952</v>
      </c>
      <c r="Q393" s="96">
        <v>20</v>
      </c>
      <c r="R393" s="122" t="s">
        <v>953</v>
      </c>
      <c r="S393" s="125">
        <v>5</v>
      </c>
      <c r="T393" s="97" t="s">
        <v>1312</v>
      </c>
      <c r="U393" s="104" t="s">
        <v>1375</v>
      </c>
      <c r="V393" s="96" t="s">
        <v>952</v>
      </c>
      <c r="W393" s="125">
        <v>1</v>
      </c>
      <c r="X393" s="103" t="s">
        <v>956</v>
      </c>
      <c r="Y393" s="122">
        <v>0.26374993716885697</v>
      </c>
      <c r="Z393" s="127">
        <v>0</v>
      </c>
      <c r="AA393" s="127">
        <v>0</v>
      </c>
      <c r="AB393" s="130">
        <v>0</v>
      </c>
      <c r="AC393" s="134">
        <v>0</v>
      </c>
      <c r="AD393" s="130">
        <v>0</v>
      </c>
      <c r="AE393" s="132">
        <v>0</v>
      </c>
      <c r="AF393" s="113">
        <v>1</v>
      </c>
      <c r="AG393" s="113"/>
      <c r="AH393" s="54">
        <f t="shared" ref="AH393:AH456" si="12">+IF(X393="Acumulado",(AA393+AC393+AE393+AG393)/(Z393+AB393+AD393+AF393),
IF(X393="No acumulado",IF(AG393&lt;&gt;"",(AG393/IF(AF393=0,1,AF393)),IF(AE393&lt;&gt;"",(AE393/IF(AD393=0,1,AD393)),IF(AC393&lt;&gt;"",(AC393/IF(AB393=0,1,AB393)),IF(AA393&lt;&gt;"",(AA393/IF(Z393=0,1,Z393)))))), IF(X393="Mantenimiento",IF(AG393&lt;&gt;"",(AG393/IF(AG393=0,1,AG393)),IF(AE393&lt;&gt;"",(AE393/IF(AE393=0,1,AE393)),IF(AC393&lt;&gt;"",(AC393/IF(AC393=0,1,AC393)),IF(AA393&lt;&gt;"",(AA393/IF(AA393=0,1,AA393)))))))))</f>
        <v>0</v>
      </c>
      <c r="AI393" s="54">
        <f t="shared" ref="AI393:AI456" si="13">+IF(AH393&gt;1,1,AH393)</f>
        <v>0</v>
      </c>
      <c r="AJ393" s="135">
        <v>2214569.4609274501</v>
      </c>
      <c r="AK393" s="180">
        <v>50506</v>
      </c>
      <c r="AL393" s="108" t="s">
        <v>1327</v>
      </c>
      <c r="AM393" s="135">
        <v>0</v>
      </c>
      <c r="AN393" s="153"/>
    </row>
    <row r="394" spans="1:40" ht="51" x14ac:dyDescent="0.25">
      <c r="A394" s="96">
        <v>1</v>
      </c>
      <c r="B394" s="97" t="s">
        <v>5</v>
      </c>
      <c r="C394" s="96">
        <v>12</v>
      </c>
      <c r="D394" s="96" t="s">
        <v>964</v>
      </c>
      <c r="E394" s="97" t="s">
        <v>6</v>
      </c>
      <c r="F394" s="98">
        <v>4</v>
      </c>
      <c r="G394" s="96" t="s">
        <v>1365</v>
      </c>
      <c r="H394" s="97" t="s">
        <v>1366</v>
      </c>
      <c r="I394" s="96">
        <v>9</v>
      </c>
      <c r="J394" s="96"/>
      <c r="K394" s="97" t="s">
        <v>1367</v>
      </c>
      <c r="L394" s="98">
        <v>2020051290061</v>
      </c>
      <c r="M394" s="96">
        <v>3</v>
      </c>
      <c r="N394" s="96">
        <v>11243</v>
      </c>
      <c r="O394" s="97" t="str">
        <f>+VLOOKUP(N394,'[3]Productos PD'!$B$2:$C$349,2,FALSE)</f>
        <v>Eventos tradicionales, típicos y conmemorativos de orden cultural, comunitario y ambiental (Fiestas del aguacero, Calcanta, fiestas y juegos tradicionales de la calle, puente de reyes, concurso de poesía Ciro Mendía).</v>
      </c>
      <c r="P394" s="96" t="s">
        <v>952</v>
      </c>
      <c r="Q394" s="96">
        <v>20</v>
      </c>
      <c r="R394" s="122" t="s">
        <v>953</v>
      </c>
      <c r="S394" s="125">
        <v>5</v>
      </c>
      <c r="T394" s="97" t="s">
        <v>1312</v>
      </c>
      <c r="U394" s="104" t="s">
        <v>1375</v>
      </c>
      <c r="V394" s="96" t="s">
        <v>952</v>
      </c>
      <c r="W394" s="125">
        <v>1</v>
      </c>
      <c r="X394" s="103" t="s">
        <v>956</v>
      </c>
      <c r="Y394" s="122">
        <v>0.26374993716885697</v>
      </c>
      <c r="Z394" s="127">
        <v>0</v>
      </c>
      <c r="AA394" s="127">
        <v>0</v>
      </c>
      <c r="AB394" s="130">
        <v>0</v>
      </c>
      <c r="AC394" s="134">
        <v>0</v>
      </c>
      <c r="AD394" s="130">
        <v>0</v>
      </c>
      <c r="AE394" s="132">
        <v>0</v>
      </c>
      <c r="AF394" s="113">
        <v>1</v>
      </c>
      <c r="AG394" s="113"/>
      <c r="AH394" s="54">
        <f t="shared" si="12"/>
        <v>0</v>
      </c>
      <c r="AI394" s="54">
        <f t="shared" si="13"/>
        <v>0</v>
      </c>
      <c r="AJ394" s="135">
        <v>19187462.064950101</v>
      </c>
      <c r="AK394" s="180">
        <v>60814</v>
      </c>
      <c r="AL394" s="108" t="s">
        <v>965</v>
      </c>
      <c r="AM394" s="135">
        <v>0</v>
      </c>
      <c r="AN394" s="153"/>
    </row>
    <row r="395" spans="1:40" ht="51" x14ac:dyDescent="0.25">
      <c r="A395" s="96">
        <v>1</v>
      </c>
      <c r="B395" s="97" t="s">
        <v>5</v>
      </c>
      <c r="C395" s="96">
        <v>12</v>
      </c>
      <c r="D395" s="96" t="s">
        <v>964</v>
      </c>
      <c r="E395" s="97" t="s">
        <v>6</v>
      </c>
      <c r="F395" s="98">
        <v>4</v>
      </c>
      <c r="G395" s="96" t="s">
        <v>1365</v>
      </c>
      <c r="H395" s="97" t="s">
        <v>1366</v>
      </c>
      <c r="I395" s="96">
        <v>9</v>
      </c>
      <c r="J395" s="96"/>
      <c r="K395" s="97" t="s">
        <v>1367</v>
      </c>
      <c r="L395" s="98">
        <v>2020051290061</v>
      </c>
      <c r="M395" s="96">
        <v>3</v>
      </c>
      <c r="N395" s="96">
        <v>11243</v>
      </c>
      <c r="O395" s="97" t="str">
        <f>+VLOOKUP(N395,'[3]Productos PD'!$B$2:$C$349,2,FALSE)</f>
        <v>Eventos tradicionales, típicos y conmemorativos de orden cultural, comunitario y ambiental (Fiestas del aguacero, Calcanta, fiestas y juegos tradicionales de la calle, puente de reyes, concurso de poesía Ciro Mendía).</v>
      </c>
      <c r="P395" s="96" t="s">
        <v>952</v>
      </c>
      <c r="Q395" s="96">
        <v>20</v>
      </c>
      <c r="R395" s="122" t="s">
        <v>953</v>
      </c>
      <c r="S395" s="125">
        <v>5</v>
      </c>
      <c r="T395" s="97" t="s">
        <v>1312</v>
      </c>
      <c r="U395" s="104" t="s">
        <v>1376</v>
      </c>
      <c r="V395" s="96" t="s">
        <v>952</v>
      </c>
      <c r="W395" s="125">
        <v>1</v>
      </c>
      <c r="X395" s="103" t="s">
        <v>956</v>
      </c>
      <c r="Y395" s="122">
        <v>0.11746699747200599</v>
      </c>
      <c r="Z395" s="127">
        <v>0</v>
      </c>
      <c r="AA395" s="127">
        <v>0</v>
      </c>
      <c r="AB395" s="130">
        <v>0</v>
      </c>
      <c r="AC395" s="134">
        <v>0</v>
      </c>
      <c r="AD395" s="113">
        <v>1</v>
      </c>
      <c r="AE395" s="132">
        <v>1</v>
      </c>
      <c r="AF395" s="130">
        <v>0</v>
      </c>
      <c r="AG395" s="113"/>
      <c r="AH395" s="54">
        <f t="shared" si="12"/>
        <v>1</v>
      </c>
      <c r="AI395" s="54">
        <f t="shared" si="13"/>
        <v>1</v>
      </c>
      <c r="AJ395" s="135">
        <v>19268712.634020399</v>
      </c>
      <c r="AK395" s="180">
        <v>30511</v>
      </c>
      <c r="AL395" s="108" t="s">
        <v>957</v>
      </c>
      <c r="AM395" s="135">
        <v>30000000</v>
      </c>
      <c r="AN395" s="153"/>
    </row>
    <row r="396" spans="1:40" ht="51" x14ac:dyDescent="0.25">
      <c r="A396" s="96">
        <v>1</v>
      </c>
      <c r="B396" s="97" t="s">
        <v>5</v>
      </c>
      <c r="C396" s="96">
        <v>12</v>
      </c>
      <c r="D396" s="96" t="s">
        <v>964</v>
      </c>
      <c r="E396" s="97" t="s">
        <v>6</v>
      </c>
      <c r="F396" s="98">
        <v>4</v>
      </c>
      <c r="G396" s="96" t="s">
        <v>1365</v>
      </c>
      <c r="H396" s="97" t="s">
        <v>1366</v>
      </c>
      <c r="I396" s="96">
        <v>9</v>
      </c>
      <c r="J396" s="96"/>
      <c r="K396" s="97" t="s">
        <v>1367</v>
      </c>
      <c r="L396" s="98">
        <v>2020051290061</v>
      </c>
      <c r="M396" s="96">
        <v>3</v>
      </c>
      <c r="N396" s="96">
        <v>11243</v>
      </c>
      <c r="O396" s="97" t="str">
        <f>+VLOOKUP(N396,'[3]Productos PD'!$B$2:$C$349,2,FALSE)</f>
        <v>Eventos tradicionales, típicos y conmemorativos de orden cultural, comunitario y ambiental (Fiestas del aguacero, Calcanta, fiestas y juegos tradicionales de la calle, puente de reyes, concurso de poesía Ciro Mendía).</v>
      </c>
      <c r="P396" s="96" t="s">
        <v>952</v>
      </c>
      <c r="Q396" s="96">
        <v>20</v>
      </c>
      <c r="R396" s="122" t="s">
        <v>953</v>
      </c>
      <c r="S396" s="125">
        <v>5</v>
      </c>
      <c r="T396" s="97" t="s">
        <v>1312</v>
      </c>
      <c r="U396" s="104" t="s">
        <v>1376</v>
      </c>
      <c r="V396" s="96" t="s">
        <v>952</v>
      </c>
      <c r="W396" s="125">
        <v>1</v>
      </c>
      <c r="X396" s="103" t="s">
        <v>956</v>
      </c>
      <c r="Y396" s="122">
        <v>0.11746699747200599</v>
      </c>
      <c r="Z396" s="127">
        <v>0</v>
      </c>
      <c r="AA396" s="127">
        <v>0</v>
      </c>
      <c r="AB396" s="130">
        <v>0</v>
      </c>
      <c r="AC396" s="134">
        <v>0</v>
      </c>
      <c r="AD396" s="113">
        <v>1</v>
      </c>
      <c r="AE396" s="132">
        <v>1</v>
      </c>
      <c r="AF396" s="130">
        <v>0</v>
      </c>
      <c r="AG396" s="113"/>
      <c r="AH396" s="54">
        <f t="shared" si="12"/>
        <v>1</v>
      </c>
      <c r="AI396" s="54">
        <f t="shared" si="13"/>
        <v>1</v>
      </c>
      <c r="AJ396" s="135">
        <v>986308.57721039373</v>
      </c>
      <c r="AK396" s="180">
        <v>50506</v>
      </c>
      <c r="AL396" s="108" t="s">
        <v>1327</v>
      </c>
      <c r="AM396" s="135">
        <v>0</v>
      </c>
      <c r="AN396" s="153"/>
    </row>
    <row r="397" spans="1:40" ht="51" x14ac:dyDescent="0.25">
      <c r="A397" s="96">
        <v>1</v>
      </c>
      <c r="B397" s="97" t="s">
        <v>5</v>
      </c>
      <c r="C397" s="96">
        <v>12</v>
      </c>
      <c r="D397" s="96" t="s">
        <v>964</v>
      </c>
      <c r="E397" s="97" t="s">
        <v>6</v>
      </c>
      <c r="F397" s="98">
        <v>4</v>
      </c>
      <c r="G397" s="96" t="s">
        <v>1365</v>
      </c>
      <c r="H397" s="97" t="s">
        <v>1366</v>
      </c>
      <c r="I397" s="96">
        <v>9</v>
      </c>
      <c r="J397" s="96"/>
      <c r="K397" s="97" t="s">
        <v>1367</v>
      </c>
      <c r="L397" s="98">
        <v>2020051290061</v>
      </c>
      <c r="M397" s="96">
        <v>3</v>
      </c>
      <c r="N397" s="96">
        <v>11243</v>
      </c>
      <c r="O397" s="97" t="str">
        <f>+VLOOKUP(N397,'[3]Productos PD'!$B$2:$C$349,2,FALSE)</f>
        <v>Eventos tradicionales, típicos y conmemorativos de orden cultural, comunitario y ambiental (Fiestas del aguacero, Calcanta, fiestas y juegos tradicionales de la calle, puente de reyes, concurso de poesía Ciro Mendía).</v>
      </c>
      <c r="P397" s="96" t="s">
        <v>952</v>
      </c>
      <c r="Q397" s="96">
        <v>20</v>
      </c>
      <c r="R397" s="122" t="s">
        <v>953</v>
      </c>
      <c r="S397" s="125">
        <v>5</v>
      </c>
      <c r="T397" s="97" t="s">
        <v>1312</v>
      </c>
      <c r="U397" s="104" t="s">
        <v>1376</v>
      </c>
      <c r="V397" s="96" t="s">
        <v>952</v>
      </c>
      <c r="W397" s="125">
        <v>1</v>
      </c>
      <c r="X397" s="103" t="s">
        <v>956</v>
      </c>
      <c r="Y397" s="122">
        <v>0.11746699747200599</v>
      </c>
      <c r="Z397" s="127">
        <v>0</v>
      </c>
      <c r="AA397" s="127">
        <v>0</v>
      </c>
      <c r="AB397" s="130">
        <v>0</v>
      </c>
      <c r="AC397" s="134">
        <v>0</v>
      </c>
      <c r="AD397" s="113">
        <v>1</v>
      </c>
      <c r="AE397" s="132">
        <v>1</v>
      </c>
      <c r="AF397" s="130">
        <v>0</v>
      </c>
      <c r="AG397" s="113"/>
      <c r="AH397" s="54">
        <f t="shared" si="12"/>
        <v>1</v>
      </c>
      <c r="AI397" s="54">
        <f t="shared" si="13"/>
        <v>1</v>
      </c>
      <c r="AJ397" s="135">
        <v>8545570.0276990775</v>
      </c>
      <c r="AK397" s="180">
        <v>60814</v>
      </c>
      <c r="AL397" s="108" t="s">
        <v>965</v>
      </c>
      <c r="AM397" s="135">
        <v>0</v>
      </c>
      <c r="AN397" s="153"/>
    </row>
    <row r="398" spans="1:40" ht="51" x14ac:dyDescent="0.25">
      <c r="A398" s="96">
        <v>1</v>
      </c>
      <c r="B398" s="97" t="s">
        <v>5</v>
      </c>
      <c r="C398" s="96">
        <v>12</v>
      </c>
      <c r="D398" s="96" t="s">
        <v>964</v>
      </c>
      <c r="E398" s="97" t="s">
        <v>6</v>
      </c>
      <c r="F398" s="98">
        <v>4</v>
      </c>
      <c r="G398" s="96" t="s">
        <v>1365</v>
      </c>
      <c r="H398" s="97" t="s">
        <v>1366</v>
      </c>
      <c r="I398" s="96">
        <v>9</v>
      </c>
      <c r="J398" s="96"/>
      <c r="K398" s="97" t="s">
        <v>1367</v>
      </c>
      <c r="L398" s="98">
        <v>2020051290061</v>
      </c>
      <c r="M398" s="96">
        <v>3</v>
      </c>
      <c r="N398" s="96">
        <v>11243</v>
      </c>
      <c r="O398" s="97" t="str">
        <f>+VLOOKUP(N398,'[3]Productos PD'!$B$2:$C$349,2,FALSE)</f>
        <v>Eventos tradicionales, típicos y conmemorativos de orden cultural, comunitario y ambiental (Fiestas del aguacero, Calcanta, fiestas y juegos tradicionales de la calle, puente de reyes, concurso de poesía Ciro Mendía).</v>
      </c>
      <c r="P398" s="96" t="s">
        <v>952</v>
      </c>
      <c r="Q398" s="96">
        <v>20</v>
      </c>
      <c r="R398" s="122" t="s">
        <v>953</v>
      </c>
      <c r="S398" s="125">
        <v>5</v>
      </c>
      <c r="T398" s="97" t="s">
        <v>1312</v>
      </c>
      <c r="U398" s="104" t="s">
        <v>1377</v>
      </c>
      <c r="V398" s="96" t="s">
        <v>952</v>
      </c>
      <c r="W398" s="125">
        <v>1</v>
      </c>
      <c r="X398" s="103" t="s">
        <v>956</v>
      </c>
      <c r="Y398" s="122">
        <v>0.231845261117199</v>
      </c>
      <c r="Z398" s="127">
        <v>0</v>
      </c>
      <c r="AA398" s="127">
        <v>0</v>
      </c>
      <c r="AB398" s="113">
        <v>1</v>
      </c>
      <c r="AC398" s="134">
        <v>0</v>
      </c>
      <c r="AD398" s="130">
        <v>0</v>
      </c>
      <c r="AE398" s="132">
        <v>1</v>
      </c>
      <c r="AF398" s="130">
        <v>0</v>
      </c>
      <c r="AG398" s="113"/>
      <c r="AH398" s="54">
        <f t="shared" si="12"/>
        <v>1</v>
      </c>
      <c r="AI398" s="54">
        <f t="shared" si="13"/>
        <v>1</v>
      </c>
      <c r="AJ398" s="135">
        <v>38030764.454427965</v>
      </c>
      <c r="AK398" s="180">
        <v>30511</v>
      </c>
      <c r="AL398" s="108" t="s">
        <v>957</v>
      </c>
      <c r="AM398" s="135">
        <v>38030764</v>
      </c>
      <c r="AN398" s="153" t="s">
        <v>1378</v>
      </c>
    </row>
    <row r="399" spans="1:40" ht="51" x14ac:dyDescent="0.25">
      <c r="A399" s="96">
        <v>1</v>
      </c>
      <c r="B399" s="97" t="s">
        <v>5</v>
      </c>
      <c r="C399" s="96">
        <v>12</v>
      </c>
      <c r="D399" s="96" t="s">
        <v>964</v>
      </c>
      <c r="E399" s="97" t="s">
        <v>6</v>
      </c>
      <c r="F399" s="98">
        <v>4</v>
      </c>
      <c r="G399" s="96" t="s">
        <v>1365</v>
      </c>
      <c r="H399" s="97" t="s">
        <v>1366</v>
      </c>
      <c r="I399" s="96">
        <v>9</v>
      </c>
      <c r="J399" s="96"/>
      <c r="K399" s="97" t="s">
        <v>1367</v>
      </c>
      <c r="L399" s="98">
        <v>2020051290061</v>
      </c>
      <c r="M399" s="96">
        <v>3</v>
      </c>
      <c r="N399" s="96">
        <v>11243</v>
      </c>
      <c r="O399" s="97" t="str">
        <f>+VLOOKUP(N399,'[3]Productos PD'!$B$2:$C$349,2,FALSE)</f>
        <v>Eventos tradicionales, típicos y conmemorativos de orden cultural, comunitario y ambiental (Fiestas del aguacero, Calcanta, fiestas y juegos tradicionales de la calle, puente de reyes, concurso de poesía Ciro Mendía).</v>
      </c>
      <c r="P399" s="96" t="s">
        <v>952</v>
      </c>
      <c r="Q399" s="96">
        <v>20</v>
      </c>
      <c r="R399" s="122" t="s">
        <v>953</v>
      </c>
      <c r="S399" s="125">
        <v>5</v>
      </c>
      <c r="T399" s="97" t="s">
        <v>1312</v>
      </c>
      <c r="U399" s="104" t="s">
        <v>1377</v>
      </c>
      <c r="V399" s="96" t="s">
        <v>952</v>
      </c>
      <c r="W399" s="125">
        <v>1</v>
      </c>
      <c r="X399" s="103" t="s">
        <v>956</v>
      </c>
      <c r="Y399" s="122">
        <v>0.231845261117199</v>
      </c>
      <c r="Z399" s="127">
        <v>0</v>
      </c>
      <c r="AA399" s="127">
        <v>0</v>
      </c>
      <c r="AB399" s="113">
        <v>1</v>
      </c>
      <c r="AC399" s="134">
        <v>0</v>
      </c>
      <c r="AD399" s="130">
        <v>0</v>
      </c>
      <c r="AE399" s="132">
        <v>1</v>
      </c>
      <c r="AF399" s="130">
        <v>0</v>
      </c>
      <c r="AG399" s="113"/>
      <c r="AH399" s="54">
        <f t="shared" si="12"/>
        <v>1</v>
      </c>
      <c r="AI399" s="54">
        <f t="shared" si="13"/>
        <v>1</v>
      </c>
      <c r="AJ399" s="135">
        <v>1946682.6814907973</v>
      </c>
      <c r="AK399" s="180">
        <v>50506</v>
      </c>
      <c r="AL399" s="108" t="s">
        <v>1327</v>
      </c>
      <c r="AM399" s="135">
        <v>0</v>
      </c>
      <c r="AN399" s="153" t="s">
        <v>1378</v>
      </c>
    </row>
    <row r="400" spans="1:40" ht="51" x14ac:dyDescent="0.25">
      <c r="A400" s="96">
        <v>1</v>
      </c>
      <c r="B400" s="97" t="s">
        <v>5</v>
      </c>
      <c r="C400" s="96">
        <v>12</v>
      </c>
      <c r="D400" s="96" t="s">
        <v>964</v>
      </c>
      <c r="E400" s="97" t="s">
        <v>6</v>
      </c>
      <c r="F400" s="98">
        <v>4</v>
      </c>
      <c r="G400" s="96" t="s">
        <v>1365</v>
      </c>
      <c r="H400" s="97" t="s">
        <v>1366</v>
      </c>
      <c r="I400" s="96">
        <v>9</v>
      </c>
      <c r="J400" s="96"/>
      <c r="K400" s="97" t="s">
        <v>1367</v>
      </c>
      <c r="L400" s="98">
        <v>2020051290061</v>
      </c>
      <c r="M400" s="96">
        <v>3</v>
      </c>
      <c r="N400" s="96">
        <v>11243</v>
      </c>
      <c r="O400" s="97" t="str">
        <f>+VLOOKUP(N400,'[3]Productos PD'!$B$2:$C$349,2,FALSE)</f>
        <v>Eventos tradicionales, típicos y conmemorativos de orden cultural, comunitario y ambiental (Fiestas del aguacero, Calcanta, fiestas y juegos tradicionales de la calle, puente de reyes, concurso de poesía Ciro Mendía).</v>
      </c>
      <c r="P400" s="96" t="s">
        <v>952</v>
      </c>
      <c r="Q400" s="96">
        <v>20</v>
      </c>
      <c r="R400" s="122" t="s">
        <v>953</v>
      </c>
      <c r="S400" s="125">
        <v>5</v>
      </c>
      <c r="T400" s="97" t="s">
        <v>1312</v>
      </c>
      <c r="U400" s="104" t="s">
        <v>1377</v>
      </c>
      <c r="V400" s="96" t="s">
        <v>952</v>
      </c>
      <c r="W400" s="125">
        <v>1</v>
      </c>
      <c r="X400" s="103" t="s">
        <v>956</v>
      </c>
      <c r="Y400" s="122">
        <v>0.231845261117199</v>
      </c>
      <c r="Z400" s="127">
        <v>0</v>
      </c>
      <c r="AA400" s="127">
        <v>0</v>
      </c>
      <c r="AB400" s="113">
        <v>1</v>
      </c>
      <c r="AC400" s="134">
        <v>0</v>
      </c>
      <c r="AD400" s="130">
        <v>0</v>
      </c>
      <c r="AE400" s="132">
        <v>1</v>
      </c>
      <c r="AF400" s="130">
        <v>0</v>
      </c>
      <c r="AG400" s="113"/>
      <c r="AH400" s="54">
        <f t="shared" si="12"/>
        <v>1</v>
      </c>
      <c r="AI400" s="54">
        <f t="shared" si="13"/>
        <v>1</v>
      </c>
      <c r="AJ400" s="135">
        <v>16866438.719857175</v>
      </c>
      <c r="AK400" s="180">
        <v>60814</v>
      </c>
      <c r="AL400" s="108" t="s">
        <v>965</v>
      </c>
      <c r="AM400" s="135">
        <v>0</v>
      </c>
      <c r="AN400" s="153" t="s">
        <v>1378</v>
      </c>
    </row>
    <row r="401" spans="1:40" ht="51" x14ac:dyDescent="0.25">
      <c r="A401" s="96">
        <v>1</v>
      </c>
      <c r="B401" s="97" t="s">
        <v>5</v>
      </c>
      <c r="C401" s="96">
        <v>12</v>
      </c>
      <c r="D401" s="96" t="s">
        <v>964</v>
      </c>
      <c r="E401" s="97" t="s">
        <v>6</v>
      </c>
      <c r="F401" s="98">
        <v>4</v>
      </c>
      <c r="G401" s="96" t="s">
        <v>1365</v>
      </c>
      <c r="H401" s="97" t="s">
        <v>1366</v>
      </c>
      <c r="I401" s="96">
        <v>9</v>
      </c>
      <c r="J401" s="96"/>
      <c r="K401" s="97" t="s">
        <v>1367</v>
      </c>
      <c r="L401" s="98">
        <v>2020051290061</v>
      </c>
      <c r="M401" s="96">
        <v>3</v>
      </c>
      <c r="N401" s="96">
        <v>11243</v>
      </c>
      <c r="O401" s="97" t="str">
        <f>+VLOOKUP(N401,'[3]Productos PD'!$B$2:$C$349,2,FALSE)</f>
        <v>Eventos tradicionales, típicos y conmemorativos de orden cultural, comunitario y ambiental (Fiestas del aguacero, Calcanta, fiestas y juegos tradicionales de la calle, puente de reyes, concurso de poesía Ciro Mendía).</v>
      </c>
      <c r="P401" s="96" t="s">
        <v>952</v>
      </c>
      <c r="Q401" s="96">
        <v>20</v>
      </c>
      <c r="R401" s="122" t="s">
        <v>953</v>
      </c>
      <c r="S401" s="125">
        <v>5</v>
      </c>
      <c r="T401" s="97" t="s">
        <v>1312</v>
      </c>
      <c r="U401" s="104" t="s">
        <v>1379</v>
      </c>
      <c r="V401" s="96" t="s">
        <v>952</v>
      </c>
      <c r="W401" s="125">
        <v>1</v>
      </c>
      <c r="X401" s="103" t="s">
        <v>956</v>
      </c>
      <c r="Y401" s="122">
        <v>5.8842155227084497E-2</v>
      </c>
      <c r="Z401" s="127">
        <v>0</v>
      </c>
      <c r="AA401" s="127">
        <v>0</v>
      </c>
      <c r="AB401" s="130">
        <v>0</v>
      </c>
      <c r="AC401" s="134">
        <v>0</v>
      </c>
      <c r="AD401" s="130">
        <v>0</v>
      </c>
      <c r="AE401" s="132">
        <v>0</v>
      </c>
      <c r="AF401" s="113">
        <v>1</v>
      </c>
      <c r="AG401" s="113"/>
      <c r="AH401" s="54">
        <f t="shared" si="12"/>
        <v>0</v>
      </c>
      <c r="AI401" s="54">
        <f t="shared" si="13"/>
        <v>0</v>
      </c>
      <c r="AJ401" s="135">
        <v>9652179.7972006407</v>
      </c>
      <c r="AK401" s="180">
        <v>30511</v>
      </c>
      <c r="AL401" s="108" t="s">
        <v>957</v>
      </c>
      <c r="AM401" s="135"/>
      <c r="AN401" s="153"/>
    </row>
    <row r="402" spans="1:40" ht="51" x14ac:dyDescent="0.25">
      <c r="A402" s="96">
        <v>1</v>
      </c>
      <c r="B402" s="97" t="s">
        <v>5</v>
      </c>
      <c r="C402" s="96">
        <v>12</v>
      </c>
      <c r="D402" s="96" t="s">
        <v>964</v>
      </c>
      <c r="E402" s="97" t="s">
        <v>6</v>
      </c>
      <c r="F402" s="98">
        <v>4</v>
      </c>
      <c r="G402" s="96" t="s">
        <v>1365</v>
      </c>
      <c r="H402" s="97" t="s">
        <v>1366</v>
      </c>
      <c r="I402" s="96">
        <v>9</v>
      </c>
      <c r="J402" s="96"/>
      <c r="K402" s="97" t="s">
        <v>1367</v>
      </c>
      <c r="L402" s="98">
        <v>2020051290061</v>
      </c>
      <c r="M402" s="96">
        <v>3</v>
      </c>
      <c r="N402" s="96">
        <v>11243</v>
      </c>
      <c r="O402" s="97" t="str">
        <f>+VLOOKUP(N402,'[3]Productos PD'!$B$2:$C$349,2,FALSE)</f>
        <v>Eventos tradicionales, típicos y conmemorativos de orden cultural, comunitario y ambiental (Fiestas del aguacero, Calcanta, fiestas y juegos tradicionales de la calle, puente de reyes, concurso de poesía Ciro Mendía).</v>
      </c>
      <c r="P402" s="96" t="s">
        <v>952</v>
      </c>
      <c r="Q402" s="96">
        <v>20</v>
      </c>
      <c r="R402" s="122" t="s">
        <v>953</v>
      </c>
      <c r="S402" s="125">
        <v>5</v>
      </c>
      <c r="T402" s="97" t="s">
        <v>1312</v>
      </c>
      <c r="U402" s="104" t="s">
        <v>1379</v>
      </c>
      <c r="V402" s="96" t="s">
        <v>952</v>
      </c>
      <c r="W402" s="125">
        <v>1</v>
      </c>
      <c r="X402" s="103" t="s">
        <v>956</v>
      </c>
      <c r="Y402" s="122">
        <v>5.8842155227084497E-2</v>
      </c>
      <c r="Z402" s="127">
        <v>0</v>
      </c>
      <c r="AA402" s="127">
        <v>0</v>
      </c>
      <c r="AB402" s="130">
        <v>0</v>
      </c>
      <c r="AC402" s="134">
        <v>0</v>
      </c>
      <c r="AD402" s="130">
        <v>0</v>
      </c>
      <c r="AE402" s="132">
        <v>0</v>
      </c>
      <c r="AF402" s="113">
        <v>1</v>
      </c>
      <c r="AG402" s="113"/>
      <c r="AH402" s="54">
        <f t="shared" si="12"/>
        <v>0</v>
      </c>
      <c r="AI402" s="54">
        <f t="shared" si="13"/>
        <v>0</v>
      </c>
      <c r="AJ402" s="135">
        <v>494066.61999554239</v>
      </c>
      <c r="AK402" s="180">
        <v>50506</v>
      </c>
      <c r="AL402" s="108" t="s">
        <v>1327</v>
      </c>
      <c r="AM402" s="135">
        <v>0</v>
      </c>
      <c r="AN402" s="153"/>
    </row>
    <row r="403" spans="1:40" ht="51" x14ac:dyDescent="0.25">
      <c r="A403" s="96">
        <v>1</v>
      </c>
      <c r="B403" s="97" t="s">
        <v>5</v>
      </c>
      <c r="C403" s="96">
        <v>12</v>
      </c>
      <c r="D403" s="96" t="s">
        <v>964</v>
      </c>
      <c r="E403" s="97" t="s">
        <v>6</v>
      </c>
      <c r="F403" s="98">
        <v>4</v>
      </c>
      <c r="G403" s="96" t="s">
        <v>1365</v>
      </c>
      <c r="H403" s="97" t="s">
        <v>1366</v>
      </c>
      <c r="I403" s="96">
        <v>9</v>
      </c>
      <c r="J403" s="96"/>
      <c r="K403" s="97" t="s">
        <v>1367</v>
      </c>
      <c r="L403" s="98">
        <v>2020051290061</v>
      </c>
      <c r="M403" s="96">
        <v>3</v>
      </c>
      <c r="N403" s="96">
        <v>11243</v>
      </c>
      <c r="O403" s="97" t="str">
        <f>+VLOOKUP(N403,'[3]Productos PD'!$B$2:$C$349,2,FALSE)</f>
        <v>Eventos tradicionales, típicos y conmemorativos de orden cultural, comunitario y ambiental (Fiestas del aguacero, Calcanta, fiestas y juegos tradicionales de la calle, puente de reyes, concurso de poesía Ciro Mendía).</v>
      </c>
      <c r="P403" s="96" t="s">
        <v>952</v>
      </c>
      <c r="Q403" s="96">
        <v>20</v>
      </c>
      <c r="R403" s="122" t="s">
        <v>953</v>
      </c>
      <c r="S403" s="125">
        <v>5</v>
      </c>
      <c r="T403" s="97" t="s">
        <v>1312</v>
      </c>
      <c r="U403" s="104" t="s">
        <v>1379</v>
      </c>
      <c r="V403" s="96" t="s">
        <v>952</v>
      </c>
      <c r="W403" s="125">
        <v>1</v>
      </c>
      <c r="X403" s="103" t="s">
        <v>956</v>
      </c>
      <c r="Y403" s="122">
        <v>5.8842155227084497E-2</v>
      </c>
      <c r="Z403" s="127">
        <v>0</v>
      </c>
      <c r="AA403" s="127">
        <v>0</v>
      </c>
      <c r="AB403" s="130">
        <v>0</v>
      </c>
      <c r="AC403" s="134">
        <v>0</v>
      </c>
      <c r="AD403" s="130">
        <v>0</v>
      </c>
      <c r="AE403" s="132">
        <v>0</v>
      </c>
      <c r="AF403" s="113">
        <v>1</v>
      </c>
      <c r="AG403" s="176"/>
      <c r="AH403" s="54">
        <f t="shared" si="12"/>
        <v>0</v>
      </c>
      <c r="AI403" s="54">
        <f t="shared" si="13"/>
        <v>0</v>
      </c>
      <c r="AJ403" s="135">
        <v>4280689.631090845</v>
      </c>
      <c r="AK403" s="180">
        <v>60814</v>
      </c>
      <c r="AL403" s="108" t="s">
        <v>965</v>
      </c>
      <c r="AM403" s="135">
        <v>0</v>
      </c>
      <c r="AN403" s="153"/>
    </row>
    <row r="404" spans="1:40" ht="25.5" x14ac:dyDescent="0.25">
      <c r="A404" s="96">
        <v>2</v>
      </c>
      <c r="B404" s="97" t="s">
        <v>402</v>
      </c>
      <c r="C404" s="96">
        <v>5</v>
      </c>
      <c r="D404" s="96" t="s">
        <v>1380</v>
      </c>
      <c r="E404" s="97" t="s">
        <v>1381</v>
      </c>
      <c r="F404" s="98">
        <v>1</v>
      </c>
      <c r="G404" s="96" t="s">
        <v>1382</v>
      </c>
      <c r="H404" s="97" t="s">
        <v>1383</v>
      </c>
      <c r="I404" s="96">
        <v>3</v>
      </c>
      <c r="J404" s="96">
        <v>4</v>
      </c>
      <c r="K404" s="97" t="s">
        <v>1384</v>
      </c>
      <c r="L404" s="98">
        <v>2020051290022</v>
      </c>
      <c r="M404" s="96">
        <v>1</v>
      </c>
      <c r="N404" s="96">
        <v>2511</v>
      </c>
      <c r="O404" s="97" t="str">
        <f>+VLOOKUP(N404,'[4]Productos PD'!$B$2:$C$349,2,FALSE)</f>
        <v>Actualización e implementación del Plan de Seguridad Vial.</v>
      </c>
      <c r="P404" s="96" t="s">
        <v>1295</v>
      </c>
      <c r="Q404" s="122">
        <v>1</v>
      </c>
      <c r="R404" s="122" t="s">
        <v>1001</v>
      </c>
      <c r="S404" s="122">
        <v>0.25</v>
      </c>
      <c r="T404" s="96" t="s">
        <v>1385</v>
      </c>
      <c r="U404" s="101" t="s">
        <v>1386</v>
      </c>
      <c r="V404" s="96" t="s">
        <v>983</v>
      </c>
      <c r="W404" s="122">
        <v>1</v>
      </c>
      <c r="X404" s="103" t="s">
        <v>956</v>
      </c>
      <c r="Y404" s="183">
        <v>1</v>
      </c>
      <c r="Z404" s="54">
        <v>0</v>
      </c>
      <c r="AA404" s="54">
        <v>0</v>
      </c>
      <c r="AB404" s="54">
        <v>0</v>
      </c>
      <c r="AC404" s="184">
        <v>0.3</v>
      </c>
      <c r="AD404" s="54">
        <v>0.5</v>
      </c>
      <c r="AE404" s="123">
        <v>0.5</v>
      </c>
      <c r="AF404" s="54">
        <v>0.5</v>
      </c>
      <c r="AG404" s="185"/>
      <c r="AH404" s="54">
        <f t="shared" si="12"/>
        <v>0.8</v>
      </c>
      <c r="AI404" s="54">
        <f t="shared" si="13"/>
        <v>0.8</v>
      </c>
      <c r="AJ404" s="135">
        <v>15000000</v>
      </c>
      <c r="AK404" s="147">
        <v>30904</v>
      </c>
      <c r="AL404" s="149" t="s">
        <v>957</v>
      </c>
      <c r="AM404" s="135">
        <v>6088702</v>
      </c>
      <c r="AN404" s="153"/>
    </row>
    <row r="405" spans="1:40" ht="25.5" x14ac:dyDescent="0.25">
      <c r="A405" s="96">
        <v>2</v>
      </c>
      <c r="B405" s="97" t="s">
        <v>402</v>
      </c>
      <c r="C405" s="96">
        <v>5</v>
      </c>
      <c r="D405" s="96" t="s">
        <v>1380</v>
      </c>
      <c r="E405" s="97" t="s">
        <v>1381</v>
      </c>
      <c r="F405" s="98">
        <v>1</v>
      </c>
      <c r="G405" s="96" t="s">
        <v>1382</v>
      </c>
      <c r="H405" s="97" t="s">
        <v>1383</v>
      </c>
      <c r="I405" s="96">
        <v>3</v>
      </c>
      <c r="J405" s="96">
        <v>11</v>
      </c>
      <c r="K405" s="97" t="s">
        <v>1384</v>
      </c>
      <c r="L405" s="98">
        <v>2020051290022</v>
      </c>
      <c r="M405" s="96">
        <v>2</v>
      </c>
      <c r="N405" s="96">
        <v>2512</v>
      </c>
      <c r="O405" s="97" t="str">
        <f>+VLOOKUP(N405,'[4]Productos PD'!$B$2:$C$349,2,FALSE)</f>
        <v>Comités y Consejos de Seguridad Vial realizados</v>
      </c>
      <c r="P405" s="96" t="s">
        <v>952</v>
      </c>
      <c r="Q405" s="96">
        <v>16</v>
      </c>
      <c r="R405" s="122" t="s">
        <v>953</v>
      </c>
      <c r="S405" s="125">
        <v>4</v>
      </c>
      <c r="T405" s="96" t="s">
        <v>1385</v>
      </c>
      <c r="U405" s="97" t="s">
        <v>1387</v>
      </c>
      <c r="V405" s="96" t="s">
        <v>952</v>
      </c>
      <c r="W405" s="125">
        <v>4</v>
      </c>
      <c r="X405" s="103" t="s">
        <v>956</v>
      </c>
      <c r="Y405" s="183">
        <v>1</v>
      </c>
      <c r="Z405" s="127">
        <v>0</v>
      </c>
      <c r="AA405" s="127">
        <v>0</v>
      </c>
      <c r="AB405" s="130">
        <v>0</v>
      </c>
      <c r="AC405" s="177">
        <v>1</v>
      </c>
      <c r="AD405" s="130">
        <v>2</v>
      </c>
      <c r="AE405" s="131">
        <v>2</v>
      </c>
      <c r="AF405" s="130">
        <v>2</v>
      </c>
      <c r="AG405" s="145"/>
      <c r="AH405" s="54">
        <f t="shared" si="12"/>
        <v>0.75</v>
      </c>
      <c r="AI405" s="54">
        <f t="shared" si="13"/>
        <v>0.75</v>
      </c>
      <c r="AJ405" s="135">
        <v>10000000</v>
      </c>
      <c r="AK405" s="147">
        <v>30904</v>
      </c>
      <c r="AL405" s="149" t="s">
        <v>957</v>
      </c>
      <c r="AM405" s="135">
        <v>1618857.6</v>
      </c>
      <c r="AN405" s="153"/>
    </row>
    <row r="406" spans="1:40" ht="25.5" x14ac:dyDescent="0.25">
      <c r="A406" s="96">
        <v>2</v>
      </c>
      <c r="B406" s="97" t="s">
        <v>402</v>
      </c>
      <c r="C406" s="96">
        <v>5</v>
      </c>
      <c r="D406" s="96" t="s">
        <v>1380</v>
      </c>
      <c r="E406" s="97" t="s">
        <v>1381</v>
      </c>
      <c r="F406" s="98">
        <v>1</v>
      </c>
      <c r="G406" s="96" t="s">
        <v>1382</v>
      </c>
      <c r="H406" s="97" t="s">
        <v>1383</v>
      </c>
      <c r="I406" s="96">
        <v>3</v>
      </c>
      <c r="J406" s="96">
        <v>4</v>
      </c>
      <c r="K406" s="97" t="s">
        <v>1384</v>
      </c>
      <c r="L406" s="98">
        <v>2020051290022</v>
      </c>
      <c r="M406" s="96">
        <v>3</v>
      </c>
      <c r="N406" s="96">
        <v>2513</v>
      </c>
      <c r="O406" s="97" t="str">
        <f>+VLOOKUP(N406,'[4]Productos PD'!$B$2:$C$349,2,FALSE)</f>
        <v>Implementación de los Comités Locales de Seguridad Vial</v>
      </c>
      <c r="P406" s="96" t="s">
        <v>952</v>
      </c>
      <c r="Q406" s="96">
        <v>8</v>
      </c>
      <c r="R406" s="122" t="s">
        <v>953</v>
      </c>
      <c r="S406" s="125">
        <v>2</v>
      </c>
      <c r="T406" s="96" t="s">
        <v>1385</v>
      </c>
      <c r="U406" s="97" t="s">
        <v>1388</v>
      </c>
      <c r="V406" s="96" t="s">
        <v>952</v>
      </c>
      <c r="W406" s="125">
        <v>4</v>
      </c>
      <c r="X406" s="103" t="s">
        <v>956</v>
      </c>
      <c r="Y406" s="183">
        <v>1</v>
      </c>
      <c r="Z406" s="127">
        <v>0</v>
      </c>
      <c r="AA406" s="127">
        <v>0</v>
      </c>
      <c r="AB406" s="130">
        <v>0</v>
      </c>
      <c r="AC406" s="177">
        <v>1</v>
      </c>
      <c r="AD406" s="130">
        <v>2</v>
      </c>
      <c r="AE406" s="131">
        <v>2</v>
      </c>
      <c r="AF406" s="130">
        <v>2</v>
      </c>
      <c r="AG406" s="145"/>
      <c r="AH406" s="54">
        <f t="shared" si="12"/>
        <v>0.75</v>
      </c>
      <c r="AI406" s="54">
        <f t="shared" si="13"/>
        <v>0.75</v>
      </c>
      <c r="AJ406" s="135">
        <v>28000000</v>
      </c>
      <c r="AK406" s="147">
        <v>30904</v>
      </c>
      <c r="AL406" s="149" t="s">
        <v>957</v>
      </c>
      <c r="AM406" s="135">
        <v>1618857.6</v>
      </c>
      <c r="AN406" s="153" t="s">
        <v>1389</v>
      </c>
    </row>
    <row r="407" spans="1:40" ht="25.5" x14ac:dyDescent="0.25">
      <c r="A407" s="96">
        <v>2</v>
      </c>
      <c r="B407" s="97" t="s">
        <v>402</v>
      </c>
      <c r="C407" s="96">
        <v>5</v>
      </c>
      <c r="D407" s="96" t="s">
        <v>1380</v>
      </c>
      <c r="E407" s="97" t="s">
        <v>1381</v>
      </c>
      <c r="F407" s="98">
        <v>1</v>
      </c>
      <c r="G407" s="96" t="s">
        <v>1382</v>
      </c>
      <c r="H407" s="97" t="s">
        <v>1383</v>
      </c>
      <c r="I407" s="96">
        <v>11</v>
      </c>
      <c r="J407" s="96"/>
      <c r="K407" s="97" t="s">
        <v>1384</v>
      </c>
      <c r="L407" s="98">
        <v>2020051290022</v>
      </c>
      <c r="M407" s="96">
        <v>4</v>
      </c>
      <c r="N407" s="96">
        <v>2514</v>
      </c>
      <c r="O407" s="97" t="str">
        <f>+VLOOKUP(N407,'[4]Productos PD'!$B$2:$C$349,2,FALSE)</f>
        <v>Acciones de fortalecimiento técnico, tecnológico e institucional a la gestión Administrativa y de trámites de la secretaría de Tránsito</v>
      </c>
      <c r="P407" s="96" t="s">
        <v>952</v>
      </c>
      <c r="Q407" s="96">
        <v>4</v>
      </c>
      <c r="R407" s="122" t="s">
        <v>953</v>
      </c>
      <c r="S407" s="125">
        <v>1</v>
      </c>
      <c r="T407" s="96" t="s">
        <v>1385</v>
      </c>
      <c r="U407" s="97" t="s">
        <v>1390</v>
      </c>
      <c r="V407" s="96" t="s">
        <v>952</v>
      </c>
      <c r="W407" s="125">
        <v>15000</v>
      </c>
      <c r="X407" s="103" t="s">
        <v>962</v>
      </c>
      <c r="Y407" s="183">
        <v>5.2499999999999998E-2</v>
      </c>
      <c r="Z407" s="125">
        <v>1000</v>
      </c>
      <c r="AA407" s="127">
        <v>870</v>
      </c>
      <c r="AB407" s="130">
        <v>4000</v>
      </c>
      <c r="AC407" s="177">
        <v>3534</v>
      </c>
      <c r="AD407" s="130">
        <v>5000</v>
      </c>
      <c r="AE407" s="131">
        <v>6000</v>
      </c>
      <c r="AF407" s="130">
        <v>5000</v>
      </c>
      <c r="AG407" s="145"/>
      <c r="AH407" s="54">
        <f t="shared" si="12"/>
        <v>1</v>
      </c>
      <c r="AI407" s="54">
        <f t="shared" si="13"/>
        <v>1</v>
      </c>
      <c r="AJ407" s="135">
        <v>50000000</v>
      </c>
      <c r="AK407" s="147">
        <v>30903</v>
      </c>
      <c r="AL407" s="149" t="s">
        <v>957</v>
      </c>
      <c r="AM407" s="179">
        <v>31883208</v>
      </c>
      <c r="AN407" s="153"/>
    </row>
    <row r="408" spans="1:40" ht="25.5" x14ac:dyDescent="0.25">
      <c r="A408" s="96">
        <v>2</v>
      </c>
      <c r="B408" s="97" t="s">
        <v>402</v>
      </c>
      <c r="C408" s="96">
        <v>5</v>
      </c>
      <c r="D408" s="96" t="s">
        <v>1380</v>
      </c>
      <c r="E408" s="97" t="s">
        <v>1381</v>
      </c>
      <c r="F408" s="98">
        <v>1</v>
      </c>
      <c r="G408" s="96" t="s">
        <v>1382</v>
      </c>
      <c r="H408" s="97" t="s">
        <v>1383</v>
      </c>
      <c r="I408" s="96">
        <v>11</v>
      </c>
      <c r="J408" s="96"/>
      <c r="K408" s="97" t="s">
        <v>1384</v>
      </c>
      <c r="L408" s="98">
        <v>2020051290022</v>
      </c>
      <c r="M408" s="96">
        <v>4</v>
      </c>
      <c r="N408" s="96">
        <v>2514</v>
      </c>
      <c r="O408" s="97" t="str">
        <f>+VLOOKUP(N408,'[4]Productos PD'!$B$2:$C$349,2,FALSE)</f>
        <v>Acciones de fortalecimiento técnico, tecnológico e institucional a la gestión Administrativa y de trámites de la secretaría de Tránsito</v>
      </c>
      <c r="P408" s="96" t="s">
        <v>952</v>
      </c>
      <c r="Q408" s="96">
        <v>4</v>
      </c>
      <c r="R408" s="122" t="s">
        <v>953</v>
      </c>
      <c r="S408" s="125">
        <v>1</v>
      </c>
      <c r="T408" s="96" t="s">
        <v>1385</v>
      </c>
      <c r="U408" s="97" t="s">
        <v>1391</v>
      </c>
      <c r="V408" s="96" t="s">
        <v>952</v>
      </c>
      <c r="W408" s="125">
        <v>5000</v>
      </c>
      <c r="X408" s="103" t="s">
        <v>962</v>
      </c>
      <c r="Y408" s="183">
        <v>0.21010000000000001</v>
      </c>
      <c r="Z408" s="125">
        <v>400</v>
      </c>
      <c r="AA408" s="127">
        <v>318</v>
      </c>
      <c r="AB408" s="130">
        <v>1500</v>
      </c>
      <c r="AC408" s="177">
        <v>810</v>
      </c>
      <c r="AD408" s="130">
        <v>1600</v>
      </c>
      <c r="AE408" s="131">
        <v>2000</v>
      </c>
      <c r="AF408" s="130">
        <v>1500</v>
      </c>
      <c r="AG408" s="145"/>
      <c r="AH408" s="54">
        <f t="shared" si="12"/>
        <v>1</v>
      </c>
      <c r="AI408" s="54">
        <f t="shared" si="13"/>
        <v>1</v>
      </c>
      <c r="AJ408" s="135">
        <v>170000000</v>
      </c>
      <c r="AK408" s="147">
        <v>30903</v>
      </c>
      <c r="AL408" s="149" t="s">
        <v>957</v>
      </c>
      <c r="AM408" s="179">
        <v>123310119</v>
      </c>
      <c r="AN408" s="153"/>
    </row>
    <row r="409" spans="1:40" ht="25.5" x14ac:dyDescent="0.25">
      <c r="A409" s="96">
        <v>2</v>
      </c>
      <c r="B409" s="97" t="s">
        <v>402</v>
      </c>
      <c r="C409" s="96">
        <v>5</v>
      </c>
      <c r="D409" s="96" t="s">
        <v>1380</v>
      </c>
      <c r="E409" s="97" t="s">
        <v>1381</v>
      </c>
      <c r="F409" s="98">
        <v>1</v>
      </c>
      <c r="G409" s="96" t="s">
        <v>1382</v>
      </c>
      <c r="H409" s="97" t="s">
        <v>1383</v>
      </c>
      <c r="I409" s="96">
        <v>3</v>
      </c>
      <c r="J409" s="96">
        <v>4</v>
      </c>
      <c r="K409" s="97" t="s">
        <v>1384</v>
      </c>
      <c r="L409" s="98">
        <v>2020051290022</v>
      </c>
      <c r="M409" s="96">
        <v>4</v>
      </c>
      <c r="N409" s="96">
        <v>2514</v>
      </c>
      <c r="O409" s="97" t="str">
        <f>+VLOOKUP(N409,'[4]Productos PD'!$B$2:$C$349,2,FALSE)</f>
        <v>Acciones de fortalecimiento técnico, tecnológico e institucional a la gestión Administrativa y de trámites de la secretaría de Tránsito</v>
      </c>
      <c r="P409" s="96" t="s">
        <v>952</v>
      </c>
      <c r="Q409" s="96">
        <v>8</v>
      </c>
      <c r="R409" s="122" t="s">
        <v>953</v>
      </c>
      <c r="S409" s="125">
        <v>2</v>
      </c>
      <c r="T409" s="96" t="s">
        <v>1385</v>
      </c>
      <c r="U409" s="97" t="s">
        <v>1392</v>
      </c>
      <c r="V409" s="96" t="s">
        <v>952</v>
      </c>
      <c r="W409" s="125">
        <v>5</v>
      </c>
      <c r="X409" s="103" t="s">
        <v>956</v>
      </c>
      <c r="Y409" s="183">
        <v>2.63E-2</v>
      </c>
      <c r="Z409" s="127">
        <v>0</v>
      </c>
      <c r="AA409" s="127">
        <v>0</v>
      </c>
      <c r="AB409" s="130">
        <v>2</v>
      </c>
      <c r="AC409" s="177">
        <v>0</v>
      </c>
      <c r="AD409" s="130">
        <v>3</v>
      </c>
      <c r="AE409" s="131">
        <v>5</v>
      </c>
      <c r="AF409" s="130">
        <v>0</v>
      </c>
      <c r="AG409" s="185"/>
      <c r="AH409" s="54">
        <f t="shared" si="12"/>
        <v>1</v>
      </c>
      <c r="AI409" s="54">
        <f t="shared" si="13"/>
        <v>1</v>
      </c>
      <c r="AJ409" s="135">
        <v>25000000</v>
      </c>
      <c r="AK409" s="147">
        <v>30907</v>
      </c>
      <c r="AL409" s="149" t="s">
        <v>957</v>
      </c>
      <c r="AM409" s="179">
        <v>0</v>
      </c>
      <c r="AN409" s="153"/>
    </row>
    <row r="410" spans="1:40" ht="25.5" x14ac:dyDescent="0.25">
      <c r="A410" s="96">
        <v>2</v>
      </c>
      <c r="B410" s="97" t="s">
        <v>402</v>
      </c>
      <c r="C410" s="96">
        <v>5</v>
      </c>
      <c r="D410" s="96" t="s">
        <v>1380</v>
      </c>
      <c r="E410" s="97" t="s">
        <v>1381</v>
      </c>
      <c r="F410" s="98">
        <v>1</v>
      </c>
      <c r="G410" s="96" t="s">
        <v>1382</v>
      </c>
      <c r="H410" s="97" t="s">
        <v>1383</v>
      </c>
      <c r="I410" s="96">
        <v>3</v>
      </c>
      <c r="J410" s="96">
        <v>4</v>
      </c>
      <c r="K410" s="97" t="s">
        <v>1384</v>
      </c>
      <c r="L410" s="98">
        <v>2020051290022</v>
      </c>
      <c r="M410" s="96">
        <v>4</v>
      </c>
      <c r="N410" s="96">
        <v>2514</v>
      </c>
      <c r="O410" s="97" t="str">
        <f>+VLOOKUP(N410,'[4]Productos PD'!$B$2:$C$349,2,FALSE)</f>
        <v>Acciones de fortalecimiento técnico, tecnológico e institucional a la gestión Administrativa y de trámites de la secretaría de Tránsito</v>
      </c>
      <c r="P410" s="96" t="s">
        <v>952</v>
      </c>
      <c r="Q410" s="96">
        <v>4</v>
      </c>
      <c r="R410" s="122" t="s">
        <v>953</v>
      </c>
      <c r="S410" s="125">
        <v>1</v>
      </c>
      <c r="T410" s="96" t="s">
        <v>1385</v>
      </c>
      <c r="U410" s="97" t="s">
        <v>1393</v>
      </c>
      <c r="V410" s="96" t="s">
        <v>952</v>
      </c>
      <c r="W410" s="125">
        <v>4</v>
      </c>
      <c r="X410" s="103" t="s">
        <v>956</v>
      </c>
      <c r="Y410" s="183">
        <v>3.3599999999999998E-2</v>
      </c>
      <c r="Z410" s="127">
        <v>0</v>
      </c>
      <c r="AA410" s="127">
        <v>0</v>
      </c>
      <c r="AB410" s="130">
        <v>1</v>
      </c>
      <c r="AC410" s="177">
        <v>0</v>
      </c>
      <c r="AD410" s="130">
        <v>1</v>
      </c>
      <c r="AE410" s="131">
        <v>1</v>
      </c>
      <c r="AF410" s="130">
        <v>2</v>
      </c>
      <c r="AG410" s="185"/>
      <c r="AH410" s="54">
        <f t="shared" si="12"/>
        <v>0.25</v>
      </c>
      <c r="AI410" s="54">
        <f t="shared" si="13"/>
        <v>0.25</v>
      </c>
      <c r="AJ410" s="135">
        <v>32000000</v>
      </c>
      <c r="AK410" s="147">
        <v>30907</v>
      </c>
      <c r="AL410" s="149" t="s">
        <v>957</v>
      </c>
      <c r="AM410" s="179">
        <v>0</v>
      </c>
      <c r="AN410" s="153"/>
    </row>
    <row r="411" spans="1:40" ht="25.5" x14ac:dyDescent="0.25">
      <c r="A411" s="96">
        <v>2</v>
      </c>
      <c r="B411" s="97" t="s">
        <v>402</v>
      </c>
      <c r="C411" s="96">
        <v>5</v>
      </c>
      <c r="D411" s="96" t="s">
        <v>1380</v>
      </c>
      <c r="E411" s="97" t="s">
        <v>1381</v>
      </c>
      <c r="F411" s="98">
        <v>1</v>
      </c>
      <c r="G411" s="96" t="s">
        <v>1382</v>
      </c>
      <c r="H411" s="97" t="s">
        <v>1383</v>
      </c>
      <c r="I411" s="96">
        <v>3</v>
      </c>
      <c r="J411" s="96">
        <v>4</v>
      </c>
      <c r="K411" s="97" t="s">
        <v>1384</v>
      </c>
      <c r="L411" s="98">
        <v>2020051290022</v>
      </c>
      <c r="M411" s="96">
        <v>4</v>
      </c>
      <c r="N411" s="96">
        <v>2514</v>
      </c>
      <c r="O411" s="97" t="str">
        <f>+VLOOKUP(N411,'[4]Productos PD'!$B$2:$C$349,2,FALSE)</f>
        <v>Acciones de fortalecimiento técnico, tecnológico e institucional a la gestión Administrativa y de trámites de la secretaría de Tránsito</v>
      </c>
      <c r="P411" s="96" t="s">
        <v>952</v>
      </c>
      <c r="Q411" s="96">
        <v>4</v>
      </c>
      <c r="R411" s="122" t="s">
        <v>953</v>
      </c>
      <c r="S411" s="125">
        <v>1</v>
      </c>
      <c r="T411" s="96" t="s">
        <v>1385</v>
      </c>
      <c r="U411" s="97" t="s">
        <v>1394</v>
      </c>
      <c r="V411" s="96" t="s">
        <v>952</v>
      </c>
      <c r="W411" s="125">
        <v>250</v>
      </c>
      <c r="X411" s="103" t="s">
        <v>962</v>
      </c>
      <c r="Y411" s="183">
        <v>5.2600000000000001E-2</v>
      </c>
      <c r="Z411" s="125">
        <v>50</v>
      </c>
      <c r="AA411" s="127">
        <v>33</v>
      </c>
      <c r="AB411" s="130">
        <v>50</v>
      </c>
      <c r="AC411" s="177">
        <v>148</v>
      </c>
      <c r="AD411" s="130">
        <v>100</v>
      </c>
      <c r="AE411" s="131">
        <v>90</v>
      </c>
      <c r="AF411" s="130">
        <v>50</v>
      </c>
      <c r="AG411" s="185"/>
      <c r="AH411" s="54">
        <f t="shared" si="12"/>
        <v>1</v>
      </c>
      <c r="AI411" s="54">
        <f t="shared" si="13"/>
        <v>1</v>
      </c>
      <c r="AJ411" s="135">
        <v>40000000</v>
      </c>
      <c r="AK411" s="147">
        <v>30903</v>
      </c>
      <c r="AL411" s="149" t="s">
        <v>957</v>
      </c>
      <c r="AM411" s="179">
        <v>24604474</v>
      </c>
      <c r="AN411" s="153"/>
    </row>
    <row r="412" spans="1:40" ht="25.5" x14ac:dyDescent="0.25">
      <c r="A412" s="96">
        <v>2</v>
      </c>
      <c r="B412" s="97" t="s">
        <v>402</v>
      </c>
      <c r="C412" s="96">
        <v>5</v>
      </c>
      <c r="D412" s="96" t="s">
        <v>1380</v>
      </c>
      <c r="E412" s="97" t="s">
        <v>1381</v>
      </c>
      <c r="F412" s="98">
        <v>1</v>
      </c>
      <c r="G412" s="96" t="s">
        <v>1382</v>
      </c>
      <c r="H412" s="97" t="s">
        <v>1383</v>
      </c>
      <c r="I412" s="96">
        <v>3</v>
      </c>
      <c r="J412" s="96">
        <v>11</v>
      </c>
      <c r="K412" s="97" t="s">
        <v>1384</v>
      </c>
      <c r="L412" s="98">
        <v>2020051290022</v>
      </c>
      <c r="M412" s="96">
        <v>4</v>
      </c>
      <c r="N412" s="96">
        <v>2514</v>
      </c>
      <c r="O412" s="97" t="str">
        <f>+VLOOKUP(N412,'[4]Productos PD'!$B$2:$C$349,2,FALSE)</f>
        <v>Acciones de fortalecimiento técnico, tecnológico e institucional a la gestión Administrativa y de trámites de la secretaría de Tránsito</v>
      </c>
      <c r="P412" s="96" t="s">
        <v>952</v>
      </c>
      <c r="Q412" s="96">
        <v>4</v>
      </c>
      <c r="R412" s="122" t="s">
        <v>953</v>
      </c>
      <c r="S412" s="125">
        <v>1</v>
      </c>
      <c r="T412" s="96" t="s">
        <v>1385</v>
      </c>
      <c r="U412" s="97" t="s">
        <v>1395</v>
      </c>
      <c r="V412" s="96" t="s">
        <v>983</v>
      </c>
      <c r="W412" s="122">
        <v>1</v>
      </c>
      <c r="X412" s="96" t="s">
        <v>984</v>
      </c>
      <c r="Y412" s="183">
        <v>0.42009999999999997</v>
      </c>
      <c r="Z412" s="150">
        <v>0</v>
      </c>
      <c r="AA412" s="150">
        <v>0</v>
      </c>
      <c r="AB412" s="150">
        <v>0</v>
      </c>
      <c r="AC412" s="123">
        <v>0</v>
      </c>
      <c r="AD412" s="150">
        <v>0.5</v>
      </c>
      <c r="AE412" s="123">
        <v>0</v>
      </c>
      <c r="AF412" s="54">
        <v>0.5</v>
      </c>
      <c r="AG412" s="145"/>
      <c r="AH412" s="54">
        <f t="shared" si="12"/>
        <v>0</v>
      </c>
      <c r="AI412" s="54">
        <f t="shared" si="13"/>
        <v>0</v>
      </c>
      <c r="AJ412" s="135">
        <v>300000000</v>
      </c>
      <c r="AK412" s="147">
        <v>30903</v>
      </c>
      <c r="AL412" s="149" t="s">
        <v>957</v>
      </c>
      <c r="AM412" s="179">
        <v>0</v>
      </c>
      <c r="AN412" s="153"/>
    </row>
    <row r="413" spans="1:40" ht="25.5" x14ac:dyDescent="0.25">
      <c r="A413" s="96">
        <v>2</v>
      </c>
      <c r="B413" s="97" t="s">
        <v>402</v>
      </c>
      <c r="C413" s="96">
        <v>5</v>
      </c>
      <c r="D413" s="96" t="s">
        <v>1380</v>
      </c>
      <c r="E413" s="97" t="s">
        <v>1381</v>
      </c>
      <c r="F413" s="98">
        <v>1</v>
      </c>
      <c r="G413" s="96" t="s">
        <v>1382</v>
      </c>
      <c r="H413" s="97" t="s">
        <v>1383</v>
      </c>
      <c r="I413" s="96">
        <v>3</v>
      </c>
      <c r="J413" s="96">
        <v>11</v>
      </c>
      <c r="K413" s="97" t="s">
        <v>1384</v>
      </c>
      <c r="L413" s="98">
        <v>2020051290022</v>
      </c>
      <c r="M413" s="96">
        <v>4</v>
      </c>
      <c r="N413" s="96">
        <v>2514</v>
      </c>
      <c r="O413" s="97" t="str">
        <f>+VLOOKUP(N413,'[4]Productos PD'!$B$2:$C$349,2,FALSE)</f>
        <v>Acciones de fortalecimiento técnico, tecnológico e institucional a la gestión Administrativa y de trámites de la secretaría de Tránsito</v>
      </c>
      <c r="P413" s="96" t="s">
        <v>952</v>
      </c>
      <c r="Q413" s="96">
        <v>4</v>
      </c>
      <c r="R413" s="122" t="s">
        <v>953</v>
      </c>
      <c r="S413" s="125">
        <v>1</v>
      </c>
      <c r="T413" s="96" t="s">
        <v>1385</v>
      </c>
      <c r="U413" s="97" t="s">
        <v>1395</v>
      </c>
      <c r="V413" s="96" t="s">
        <v>983</v>
      </c>
      <c r="W413" s="122">
        <v>1</v>
      </c>
      <c r="X413" s="103" t="s">
        <v>962</v>
      </c>
      <c r="Y413" s="183">
        <v>0.42009999999999997</v>
      </c>
      <c r="Z413" s="150">
        <v>0</v>
      </c>
      <c r="AA413" s="150">
        <v>0</v>
      </c>
      <c r="AB413" s="150">
        <v>0</v>
      </c>
      <c r="AC413" s="123">
        <v>0</v>
      </c>
      <c r="AD413" s="150">
        <v>0.5</v>
      </c>
      <c r="AE413" s="123">
        <v>0</v>
      </c>
      <c r="AF413" s="54">
        <v>0.5</v>
      </c>
      <c r="AG413" s="145"/>
      <c r="AH413" s="54">
        <f t="shared" si="12"/>
        <v>0</v>
      </c>
      <c r="AI413" s="54">
        <f t="shared" si="13"/>
        <v>0</v>
      </c>
      <c r="AJ413" s="135">
        <v>100000000</v>
      </c>
      <c r="AK413" s="147">
        <v>30902</v>
      </c>
      <c r="AL413" s="149" t="s">
        <v>957</v>
      </c>
      <c r="AM413" s="179">
        <v>0</v>
      </c>
      <c r="AN413" s="153"/>
    </row>
    <row r="414" spans="1:40" ht="25.5" x14ac:dyDescent="0.25">
      <c r="A414" s="96">
        <v>2</v>
      </c>
      <c r="B414" s="97" t="s">
        <v>402</v>
      </c>
      <c r="C414" s="96">
        <v>5</v>
      </c>
      <c r="D414" s="96" t="s">
        <v>1380</v>
      </c>
      <c r="E414" s="97" t="s">
        <v>1381</v>
      </c>
      <c r="F414" s="98">
        <v>1</v>
      </c>
      <c r="G414" s="96" t="s">
        <v>1382</v>
      </c>
      <c r="H414" s="97" t="s">
        <v>1383</v>
      </c>
      <c r="I414" s="96">
        <v>3</v>
      </c>
      <c r="J414" s="96">
        <v>11</v>
      </c>
      <c r="K414" s="97" t="s">
        <v>1384</v>
      </c>
      <c r="L414" s="98">
        <v>2020051290022</v>
      </c>
      <c r="M414" s="96">
        <v>4</v>
      </c>
      <c r="N414" s="96">
        <v>2514</v>
      </c>
      <c r="O414" s="97" t="str">
        <f>+VLOOKUP(N414,'[4]Productos PD'!$B$2:$C$349,2,FALSE)</f>
        <v>Acciones de fortalecimiento técnico, tecnológico e institucional a la gestión Administrativa y de trámites de la secretaría de Tránsito</v>
      </c>
      <c r="P414" s="96" t="s">
        <v>952</v>
      </c>
      <c r="Q414" s="96">
        <v>4</v>
      </c>
      <c r="R414" s="122" t="s">
        <v>953</v>
      </c>
      <c r="S414" s="125">
        <v>1</v>
      </c>
      <c r="T414" s="186" t="s">
        <v>1385</v>
      </c>
      <c r="U414" s="97" t="s">
        <v>1396</v>
      </c>
      <c r="V414" s="96" t="s">
        <v>983</v>
      </c>
      <c r="W414" s="54">
        <v>1</v>
      </c>
      <c r="X414" s="103" t="s">
        <v>956</v>
      </c>
      <c r="Y414" s="183">
        <v>9.4537815126050417E-2</v>
      </c>
      <c r="Z414" s="150">
        <v>0</v>
      </c>
      <c r="AA414" s="54">
        <v>0.5</v>
      </c>
      <c r="AB414" s="54">
        <v>0.5</v>
      </c>
      <c r="AC414" s="123">
        <v>0</v>
      </c>
      <c r="AD414" s="54">
        <v>0</v>
      </c>
      <c r="AE414" s="123">
        <v>0.8</v>
      </c>
      <c r="AF414" s="54">
        <v>0.5</v>
      </c>
      <c r="AG414" s="145"/>
      <c r="AH414" s="54">
        <f t="shared" si="12"/>
        <v>1.3</v>
      </c>
      <c r="AI414" s="54">
        <f t="shared" si="13"/>
        <v>1</v>
      </c>
      <c r="AJ414" s="135">
        <v>45981600</v>
      </c>
      <c r="AK414" s="147">
        <v>30903</v>
      </c>
      <c r="AL414" s="149" t="s">
        <v>957</v>
      </c>
      <c r="AM414" s="179">
        <v>41650000</v>
      </c>
      <c r="AN414" s="153" t="s">
        <v>1397</v>
      </c>
    </row>
    <row r="415" spans="1:40" ht="25.5" x14ac:dyDescent="0.25">
      <c r="A415" s="96">
        <v>2</v>
      </c>
      <c r="B415" s="97" t="s">
        <v>402</v>
      </c>
      <c r="C415" s="96">
        <v>5</v>
      </c>
      <c r="D415" s="96" t="s">
        <v>1380</v>
      </c>
      <c r="E415" s="97" t="s">
        <v>1381</v>
      </c>
      <c r="F415" s="98">
        <v>1</v>
      </c>
      <c r="G415" s="96" t="s">
        <v>1382</v>
      </c>
      <c r="H415" s="97" t="s">
        <v>1383</v>
      </c>
      <c r="I415" s="96">
        <v>3</v>
      </c>
      <c r="J415" s="96">
        <v>11</v>
      </c>
      <c r="K415" s="97" t="s">
        <v>1384</v>
      </c>
      <c r="L415" s="98">
        <v>2020051290022</v>
      </c>
      <c r="M415" s="96">
        <v>4</v>
      </c>
      <c r="N415" s="96">
        <v>2514</v>
      </c>
      <c r="O415" s="97" t="str">
        <f>+VLOOKUP(N415,'[4]Productos PD'!$B$2:$C$349,2,FALSE)</f>
        <v>Acciones de fortalecimiento técnico, tecnológico e institucional a la gestión Administrativa y de trámites de la secretaría de Tránsito</v>
      </c>
      <c r="P415" s="96" t="s">
        <v>952</v>
      </c>
      <c r="Q415" s="96">
        <v>4</v>
      </c>
      <c r="R415" s="122" t="s">
        <v>953</v>
      </c>
      <c r="S415" s="125">
        <v>1</v>
      </c>
      <c r="T415" s="96" t="s">
        <v>1385</v>
      </c>
      <c r="U415" s="97" t="s">
        <v>1398</v>
      </c>
      <c r="V415" s="96" t="s">
        <v>952</v>
      </c>
      <c r="W415" s="127">
        <v>3</v>
      </c>
      <c r="X415" s="103" t="s">
        <v>962</v>
      </c>
      <c r="Y415" s="183">
        <v>0.11029411764705882</v>
      </c>
      <c r="Z415" s="127">
        <v>0</v>
      </c>
      <c r="AA415" s="127">
        <v>0</v>
      </c>
      <c r="AB415" s="130">
        <v>0</v>
      </c>
      <c r="AC415" s="177">
        <v>0</v>
      </c>
      <c r="AD415" s="130">
        <v>0</v>
      </c>
      <c r="AE415" s="131">
        <v>0</v>
      </c>
      <c r="AF415" s="130">
        <v>3</v>
      </c>
      <c r="AG415" s="145"/>
      <c r="AH415" s="54">
        <f t="shared" si="12"/>
        <v>0</v>
      </c>
      <c r="AI415" s="54">
        <f t="shared" si="13"/>
        <v>0</v>
      </c>
      <c r="AJ415" s="135">
        <v>105000000</v>
      </c>
      <c r="AK415" s="147">
        <v>30903</v>
      </c>
      <c r="AL415" s="149" t="s">
        <v>957</v>
      </c>
      <c r="AM415" s="179">
        <v>0</v>
      </c>
      <c r="AN415" s="153"/>
    </row>
    <row r="416" spans="1:40" ht="25.5" x14ac:dyDescent="0.25">
      <c r="A416" s="96">
        <v>2</v>
      </c>
      <c r="B416" s="97" t="s">
        <v>402</v>
      </c>
      <c r="C416" s="96">
        <v>5</v>
      </c>
      <c r="D416" s="96" t="s">
        <v>1380</v>
      </c>
      <c r="E416" s="97" t="s">
        <v>1381</v>
      </c>
      <c r="F416" s="98">
        <v>1</v>
      </c>
      <c r="G416" s="96" t="s">
        <v>1382</v>
      </c>
      <c r="H416" s="97" t="s">
        <v>1383</v>
      </c>
      <c r="I416" s="96">
        <v>3</v>
      </c>
      <c r="J416" s="96">
        <v>11</v>
      </c>
      <c r="K416" s="97" t="s">
        <v>1384</v>
      </c>
      <c r="L416" s="98">
        <v>2020051290022</v>
      </c>
      <c r="M416" s="96">
        <v>5</v>
      </c>
      <c r="N416" s="96">
        <v>2515</v>
      </c>
      <c r="O416" s="97" t="str">
        <f>+VLOOKUP(N416,'[4]Productos PD'!$B$2:$C$349,2,FALSE)</f>
        <v>Estrategias de  educación vial realizadas</v>
      </c>
      <c r="P416" s="96" t="s">
        <v>952</v>
      </c>
      <c r="Q416" s="96">
        <v>4</v>
      </c>
      <c r="R416" s="122" t="s">
        <v>953</v>
      </c>
      <c r="S416" s="125">
        <v>1</v>
      </c>
      <c r="T416" s="96" t="s">
        <v>1385</v>
      </c>
      <c r="U416" s="97" t="s">
        <v>1399</v>
      </c>
      <c r="V416" s="96" t="s">
        <v>952</v>
      </c>
      <c r="W416" s="127">
        <v>8</v>
      </c>
      <c r="X416" s="103" t="s">
        <v>962</v>
      </c>
      <c r="Y416" s="183">
        <v>1</v>
      </c>
      <c r="Z416" s="125">
        <v>2</v>
      </c>
      <c r="AA416" s="127">
        <v>2</v>
      </c>
      <c r="AB416" s="130">
        <v>2</v>
      </c>
      <c r="AC416" s="177">
        <v>6</v>
      </c>
      <c r="AD416" s="130">
        <v>2</v>
      </c>
      <c r="AE416" s="131">
        <v>2</v>
      </c>
      <c r="AF416" s="130">
        <v>2</v>
      </c>
      <c r="AG416" s="145"/>
      <c r="AH416" s="54">
        <f t="shared" si="12"/>
        <v>1</v>
      </c>
      <c r="AI416" s="54">
        <f t="shared" si="13"/>
        <v>1</v>
      </c>
      <c r="AJ416" s="135">
        <v>120000000</v>
      </c>
      <c r="AK416" s="147">
        <v>30904</v>
      </c>
      <c r="AL416" s="149" t="s">
        <v>957</v>
      </c>
      <c r="AM416" s="179">
        <v>31817832</v>
      </c>
      <c r="AN416" s="153"/>
    </row>
    <row r="417" spans="1:40" ht="25.5" x14ac:dyDescent="0.25">
      <c r="A417" s="96">
        <v>2</v>
      </c>
      <c r="B417" s="97" t="s">
        <v>402</v>
      </c>
      <c r="C417" s="96">
        <v>5</v>
      </c>
      <c r="D417" s="96" t="s">
        <v>1380</v>
      </c>
      <c r="E417" s="97" t="s">
        <v>1381</v>
      </c>
      <c r="F417" s="98">
        <v>2</v>
      </c>
      <c r="G417" s="96" t="s">
        <v>1400</v>
      </c>
      <c r="H417" s="97" t="s">
        <v>1401</v>
      </c>
      <c r="I417" s="96">
        <v>3</v>
      </c>
      <c r="J417" s="96">
        <v>11</v>
      </c>
      <c r="K417" s="97" t="s">
        <v>1384</v>
      </c>
      <c r="L417" s="98">
        <v>2020051290022</v>
      </c>
      <c r="M417" s="96">
        <v>6</v>
      </c>
      <c r="N417" s="96">
        <v>2516</v>
      </c>
      <c r="O417" s="97" t="str">
        <f>+VLOOKUP(N417,'[4]Productos PD'!$B$2:$C$349,2,FALSE)</f>
        <v>Campaña educativas y operativas dirigidas a usuarios vulnerables y expuestos: peatones, ciclistas y motociclistas</v>
      </c>
      <c r="P417" s="96" t="s">
        <v>952</v>
      </c>
      <c r="Q417" s="96">
        <v>4</v>
      </c>
      <c r="R417" s="122" t="s">
        <v>953</v>
      </c>
      <c r="S417" s="125">
        <v>1</v>
      </c>
      <c r="T417" s="96" t="s">
        <v>1385</v>
      </c>
      <c r="U417" s="97" t="s">
        <v>1402</v>
      </c>
      <c r="V417" s="96" t="s">
        <v>952</v>
      </c>
      <c r="W417" s="125">
        <v>10000</v>
      </c>
      <c r="X417" s="103" t="s">
        <v>962</v>
      </c>
      <c r="Y417" s="183">
        <v>1</v>
      </c>
      <c r="Z417" s="127">
        <v>1000</v>
      </c>
      <c r="AA417" s="127">
        <v>1000</v>
      </c>
      <c r="AB417" s="130">
        <v>2000</v>
      </c>
      <c r="AC417" s="177">
        <v>2100</v>
      </c>
      <c r="AD417" s="130">
        <v>4000</v>
      </c>
      <c r="AE417" s="131">
        <v>6000</v>
      </c>
      <c r="AF417" s="130">
        <v>3000</v>
      </c>
      <c r="AG417" s="145"/>
      <c r="AH417" s="54">
        <f t="shared" si="12"/>
        <v>1</v>
      </c>
      <c r="AI417" s="54">
        <f t="shared" si="13"/>
        <v>1</v>
      </c>
      <c r="AJ417" s="135">
        <v>70000000</v>
      </c>
      <c r="AK417" s="147">
        <v>30904</v>
      </c>
      <c r="AL417" s="149" t="s">
        <v>957</v>
      </c>
      <c r="AM417" s="179">
        <v>33530592.75</v>
      </c>
      <c r="AN417" s="153"/>
    </row>
    <row r="418" spans="1:40" ht="25.5" x14ac:dyDescent="0.25">
      <c r="A418" s="96">
        <v>2</v>
      </c>
      <c r="B418" s="97" t="s">
        <v>402</v>
      </c>
      <c r="C418" s="96">
        <v>5</v>
      </c>
      <c r="D418" s="96" t="s">
        <v>1380</v>
      </c>
      <c r="E418" s="97" t="s">
        <v>1381</v>
      </c>
      <c r="F418" s="98">
        <v>2</v>
      </c>
      <c r="G418" s="96" t="s">
        <v>1400</v>
      </c>
      <c r="H418" s="97" t="s">
        <v>1401</v>
      </c>
      <c r="I418" s="96">
        <v>3</v>
      </c>
      <c r="J418" s="96">
        <v>11</v>
      </c>
      <c r="K418" s="97" t="s">
        <v>1384</v>
      </c>
      <c r="L418" s="98">
        <v>2020051290022</v>
      </c>
      <c r="M418" s="96">
        <v>7</v>
      </c>
      <c r="N418" s="96">
        <v>2517</v>
      </c>
      <c r="O418" s="97" t="str">
        <f>+VLOOKUP(N418,'[4]Productos PD'!$B$2:$C$349,2,FALSE)</f>
        <v>Cátedra de Seguridad Vial diseñada e implementada</v>
      </c>
      <c r="P418" s="96" t="s">
        <v>952</v>
      </c>
      <c r="Q418" s="96">
        <v>4</v>
      </c>
      <c r="R418" s="122" t="s">
        <v>953</v>
      </c>
      <c r="S418" s="125">
        <v>1</v>
      </c>
      <c r="T418" s="96" t="s">
        <v>1385</v>
      </c>
      <c r="U418" s="97" t="s">
        <v>1403</v>
      </c>
      <c r="V418" s="96" t="s">
        <v>983</v>
      </c>
      <c r="W418" s="54">
        <v>1</v>
      </c>
      <c r="X418" s="103" t="s">
        <v>962</v>
      </c>
      <c r="Y418" s="183">
        <v>1</v>
      </c>
      <c r="Z418" s="54">
        <v>0</v>
      </c>
      <c r="AA418" s="54">
        <v>0</v>
      </c>
      <c r="AB418" s="54">
        <v>0</v>
      </c>
      <c r="AC418" s="184">
        <v>0.2</v>
      </c>
      <c r="AD418" s="54">
        <v>0.5</v>
      </c>
      <c r="AE418" s="184">
        <v>0.5</v>
      </c>
      <c r="AF418" s="54">
        <v>0.5</v>
      </c>
      <c r="AG418" s="145"/>
      <c r="AH418" s="54">
        <f t="shared" si="12"/>
        <v>1</v>
      </c>
      <c r="AI418" s="54">
        <f t="shared" si="13"/>
        <v>1</v>
      </c>
      <c r="AJ418" s="135">
        <v>20000000</v>
      </c>
      <c r="AK418" s="147">
        <v>30904</v>
      </c>
      <c r="AL418" s="149" t="s">
        <v>957</v>
      </c>
      <c r="AM418" s="179">
        <v>3534505.6</v>
      </c>
      <c r="AN418" s="153"/>
    </row>
    <row r="419" spans="1:40" ht="25.5" x14ac:dyDescent="0.25">
      <c r="A419" s="96">
        <v>2</v>
      </c>
      <c r="B419" s="97" t="s">
        <v>402</v>
      </c>
      <c r="C419" s="96">
        <v>5</v>
      </c>
      <c r="D419" s="96" t="s">
        <v>1380</v>
      </c>
      <c r="E419" s="97" t="s">
        <v>1381</v>
      </c>
      <c r="F419" s="98">
        <v>2</v>
      </c>
      <c r="G419" s="96" t="s">
        <v>1400</v>
      </c>
      <c r="H419" s="97" t="s">
        <v>1401</v>
      </c>
      <c r="I419" s="96">
        <v>3</v>
      </c>
      <c r="J419" s="96">
        <v>11</v>
      </c>
      <c r="K419" s="97" t="s">
        <v>1384</v>
      </c>
      <c r="L419" s="98">
        <v>2020051290022</v>
      </c>
      <c r="M419" s="96">
        <v>8</v>
      </c>
      <c r="N419" s="96">
        <v>2518</v>
      </c>
      <c r="O419" s="97" t="str">
        <f>+VLOOKUP(N419,'[4]Productos PD'!$B$2:$C$349,2,FALSE)</f>
        <v>Controles integrales viales realizados.</v>
      </c>
      <c r="P419" s="96" t="s">
        <v>952</v>
      </c>
      <c r="Q419" s="96">
        <v>3</v>
      </c>
      <c r="R419" s="122" t="s">
        <v>953</v>
      </c>
      <c r="S419" s="125">
        <v>1</v>
      </c>
      <c r="T419" s="96" t="s">
        <v>1385</v>
      </c>
      <c r="U419" s="97" t="s">
        <v>1404</v>
      </c>
      <c r="V419" s="96" t="s">
        <v>952</v>
      </c>
      <c r="W419" s="125">
        <v>110</v>
      </c>
      <c r="X419" s="103" t="s">
        <v>956</v>
      </c>
      <c r="Y419" s="183">
        <v>1</v>
      </c>
      <c r="Z419" s="127">
        <v>20</v>
      </c>
      <c r="AA419" s="127">
        <v>34</v>
      </c>
      <c r="AB419" s="187">
        <v>30</v>
      </c>
      <c r="AC419" s="177">
        <v>35</v>
      </c>
      <c r="AD419" s="187">
        <v>30</v>
      </c>
      <c r="AE419" s="131">
        <v>30</v>
      </c>
      <c r="AF419" s="130">
        <v>30</v>
      </c>
      <c r="AG419" s="145"/>
      <c r="AH419" s="54">
        <f t="shared" si="12"/>
        <v>0.9</v>
      </c>
      <c r="AI419" s="54">
        <f t="shared" si="13"/>
        <v>0.9</v>
      </c>
      <c r="AJ419" s="135">
        <v>80000000</v>
      </c>
      <c r="AK419" s="147">
        <v>30903</v>
      </c>
      <c r="AL419" s="149" t="s">
        <v>957</v>
      </c>
      <c r="AM419" s="179">
        <v>39487696</v>
      </c>
      <c r="AN419" s="153" t="s">
        <v>1405</v>
      </c>
    </row>
    <row r="420" spans="1:40" ht="25.5" x14ac:dyDescent="0.25">
      <c r="A420" s="96">
        <v>2</v>
      </c>
      <c r="B420" s="97" t="s">
        <v>402</v>
      </c>
      <c r="C420" s="96">
        <v>5</v>
      </c>
      <c r="D420" s="96" t="s">
        <v>1380</v>
      </c>
      <c r="E420" s="97" t="s">
        <v>1381</v>
      </c>
      <c r="F420" s="98">
        <v>2</v>
      </c>
      <c r="G420" s="96" t="s">
        <v>1400</v>
      </c>
      <c r="H420" s="97" t="s">
        <v>1401</v>
      </c>
      <c r="I420" s="96">
        <v>3</v>
      </c>
      <c r="J420" s="96">
        <v>11</v>
      </c>
      <c r="K420" s="97" t="s">
        <v>1384</v>
      </c>
      <c r="L420" s="98">
        <v>2020051290022</v>
      </c>
      <c r="M420" s="96">
        <v>9</v>
      </c>
      <c r="N420" s="96">
        <v>2519</v>
      </c>
      <c r="O420" s="97" t="str">
        <f>+VLOOKUP(N420,'[4]Productos PD'!$B$2:$C$349,2,FALSE)</f>
        <v>Acciones de modernización tecnológica y/o Mantenimiento de equipos y tecnología para mejorar la capacidad operativa de la Secretaría de tránsito.</v>
      </c>
      <c r="P420" s="96" t="s">
        <v>952</v>
      </c>
      <c r="Q420" s="96">
        <v>4</v>
      </c>
      <c r="R420" s="122" t="s">
        <v>953</v>
      </c>
      <c r="S420" s="125">
        <v>1</v>
      </c>
      <c r="T420" s="186" t="s">
        <v>1385</v>
      </c>
      <c r="U420" s="104" t="s">
        <v>1406</v>
      </c>
      <c r="V420" s="96" t="s">
        <v>952</v>
      </c>
      <c r="W420" s="125">
        <v>5</v>
      </c>
      <c r="X420" s="103" t="s">
        <v>962</v>
      </c>
      <c r="Y420" s="183">
        <v>3.5099999999999999E-2</v>
      </c>
      <c r="Z420" s="125">
        <v>5</v>
      </c>
      <c r="AA420" s="127">
        <v>5</v>
      </c>
      <c r="AB420" s="130">
        <v>0</v>
      </c>
      <c r="AC420" s="177">
        <v>0</v>
      </c>
      <c r="AD420" s="130">
        <v>0</v>
      </c>
      <c r="AE420" s="131">
        <v>0</v>
      </c>
      <c r="AF420" s="130">
        <v>0</v>
      </c>
      <c r="AG420" s="145"/>
      <c r="AH420" s="54">
        <f t="shared" si="12"/>
        <v>0</v>
      </c>
      <c r="AI420" s="54">
        <f t="shared" si="13"/>
        <v>0</v>
      </c>
      <c r="AJ420" s="135">
        <v>18000000</v>
      </c>
      <c r="AK420" s="147">
        <v>30906</v>
      </c>
      <c r="AL420" s="149" t="s">
        <v>957</v>
      </c>
      <c r="AM420" s="179">
        <v>16749180</v>
      </c>
      <c r="AN420" s="153" t="s">
        <v>1407</v>
      </c>
    </row>
    <row r="421" spans="1:40" ht="25.5" x14ac:dyDescent="0.25">
      <c r="A421" s="96">
        <v>2</v>
      </c>
      <c r="B421" s="97" t="s">
        <v>402</v>
      </c>
      <c r="C421" s="96">
        <v>5</v>
      </c>
      <c r="D421" s="96" t="s">
        <v>1380</v>
      </c>
      <c r="E421" s="97" t="s">
        <v>1381</v>
      </c>
      <c r="F421" s="98">
        <v>2</v>
      </c>
      <c r="G421" s="96" t="s">
        <v>1400</v>
      </c>
      <c r="H421" s="97" t="s">
        <v>1401</v>
      </c>
      <c r="I421" s="96">
        <v>3</v>
      </c>
      <c r="J421" s="96">
        <v>11</v>
      </c>
      <c r="K421" s="97" t="s">
        <v>1384</v>
      </c>
      <c r="L421" s="98">
        <v>2020051290022</v>
      </c>
      <c r="M421" s="96">
        <v>9</v>
      </c>
      <c r="N421" s="96">
        <v>2519</v>
      </c>
      <c r="O421" s="97" t="str">
        <f>+VLOOKUP(N421,'[4]Productos PD'!$B$2:$C$349,2,FALSE)</f>
        <v>Acciones de modernización tecnológica y/o Mantenimiento de equipos y tecnología para mejorar la capacidad operativa de la Secretaría de tránsito.</v>
      </c>
      <c r="P421" s="96" t="s">
        <v>952</v>
      </c>
      <c r="Q421" s="96">
        <v>4</v>
      </c>
      <c r="R421" s="122" t="s">
        <v>953</v>
      </c>
      <c r="S421" s="125">
        <v>1</v>
      </c>
      <c r="T421" s="186" t="s">
        <v>1385</v>
      </c>
      <c r="U421" s="104" t="s">
        <v>1408</v>
      </c>
      <c r="V421" s="96" t="s">
        <v>1409</v>
      </c>
      <c r="W421" s="125">
        <v>1500</v>
      </c>
      <c r="X421" s="103" t="s">
        <v>956</v>
      </c>
      <c r="Y421" s="183">
        <v>0.76949999999999996</v>
      </c>
      <c r="Z421" s="125">
        <v>0</v>
      </c>
      <c r="AA421" s="127">
        <v>0</v>
      </c>
      <c r="AB421" s="130">
        <v>0</v>
      </c>
      <c r="AC421" s="177">
        <v>0</v>
      </c>
      <c r="AD421" s="130">
        <v>504</v>
      </c>
      <c r="AE421" s="131">
        <v>504</v>
      </c>
      <c r="AF421" s="130">
        <v>503</v>
      </c>
      <c r="AG421" s="145"/>
      <c r="AH421" s="54">
        <f t="shared" si="12"/>
        <v>0.50049652432969216</v>
      </c>
      <c r="AI421" s="54">
        <f t="shared" si="13"/>
        <v>0.50049652432969216</v>
      </c>
      <c r="AJ421" s="135">
        <v>25000000</v>
      </c>
      <c r="AK421" s="147">
        <v>30906</v>
      </c>
      <c r="AL421" s="149" t="s">
        <v>957</v>
      </c>
      <c r="AM421" s="179">
        <v>19827888</v>
      </c>
      <c r="AN421" s="153" t="s">
        <v>1410</v>
      </c>
    </row>
    <row r="422" spans="1:40" ht="25.5" x14ac:dyDescent="0.25">
      <c r="A422" s="96">
        <v>2</v>
      </c>
      <c r="B422" s="97" t="s">
        <v>402</v>
      </c>
      <c r="C422" s="96">
        <v>5</v>
      </c>
      <c r="D422" s="96" t="s">
        <v>1380</v>
      </c>
      <c r="E422" s="97" t="s">
        <v>1381</v>
      </c>
      <c r="F422" s="98">
        <v>2</v>
      </c>
      <c r="G422" s="96" t="s">
        <v>1400</v>
      </c>
      <c r="H422" s="97" t="s">
        <v>1401</v>
      </c>
      <c r="I422" s="96">
        <v>3</v>
      </c>
      <c r="J422" s="96">
        <v>11</v>
      </c>
      <c r="K422" s="97" t="s">
        <v>1384</v>
      </c>
      <c r="L422" s="98">
        <v>2020051290022</v>
      </c>
      <c r="M422" s="96">
        <v>9</v>
      </c>
      <c r="N422" s="96">
        <v>2519</v>
      </c>
      <c r="O422" s="97" t="str">
        <f>+VLOOKUP(N422,'[4]Productos PD'!$B$2:$C$349,2,FALSE)</f>
        <v>Acciones de modernización tecnológica y/o Mantenimiento de equipos y tecnología para mejorar la capacidad operativa de la Secretaría de tránsito.</v>
      </c>
      <c r="P422" s="96" t="s">
        <v>952</v>
      </c>
      <c r="Q422" s="96">
        <v>4</v>
      </c>
      <c r="R422" s="122" t="s">
        <v>953</v>
      </c>
      <c r="S422" s="125">
        <v>1</v>
      </c>
      <c r="T422" s="186" t="s">
        <v>1385</v>
      </c>
      <c r="U422" s="104" t="s">
        <v>1408</v>
      </c>
      <c r="V422" s="96" t="s">
        <v>1411</v>
      </c>
      <c r="W422" s="125">
        <v>1500</v>
      </c>
      <c r="X422" s="103" t="s">
        <v>962</v>
      </c>
      <c r="Y422" s="183">
        <v>0.76949999999999996</v>
      </c>
      <c r="Z422" s="125">
        <v>0</v>
      </c>
      <c r="AA422" s="127">
        <v>0</v>
      </c>
      <c r="AB422" s="130">
        <v>0</v>
      </c>
      <c r="AC422" s="177">
        <v>0</v>
      </c>
      <c r="AD422" s="130">
        <v>751</v>
      </c>
      <c r="AE422" s="131">
        <v>0</v>
      </c>
      <c r="AF422" s="130">
        <v>749</v>
      </c>
      <c r="AG422" s="145"/>
      <c r="AH422" s="54">
        <f t="shared" si="12"/>
        <v>0</v>
      </c>
      <c r="AI422" s="54">
        <f t="shared" si="13"/>
        <v>0</v>
      </c>
      <c r="AJ422" s="135">
        <v>50000000</v>
      </c>
      <c r="AK422" s="147">
        <v>30902</v>
      </c>
      <c r="AL422" s="149" t="s">
        <v>957</v>
      </c>
      <c r="AM422" s="179">
        <v>0</v>
      </c>
      <c r="AN422" s="153" t="s">
        <v>1410</v>
      </c>
    </row>
    <row r="423" spans="1:40" ht="25.5" x14ac:dyDescent="0.25">
      <c r="A423" s="96">
        <v>2</v>
      </c>
      <c r="B423" s="97" t="s">
        <v>402</v>
      </c>
      <c r="C423" s="96">
        <v>5</v>
      </c>
      <c r="D423" s="96" t="s">
        <v>1380</v>
      </c>
      <c r="E423" s="97" t="s">
        <v>1381</v>
      </c>
      <c r="F423" s="98">
        <v>2</v>
      </c>
      <c r="G423" s="96" t="s">
        <v>1400</v>
      </c>
      <c r="H423" s="97" t="s">
        <v>1401</v>
      </c>
      <c r="I423" s="96">
        <v>3</v>
      </c>
      <c r="J423" s="96">
        <v>11</v>
      </c>
      <c r="K423" s="97" t="s">
        <v>1384</v>
      </c>
      <c r="L423" s="98">
        <v>2020051290022</v>
      </c>
      <c r="M423" s="96">
        <v>9</v>
      </c>
      <c r="N423" s="96">
        <v>2519</v>
      </c>
      <c r="O423" s="97" t="str">
        <f>+VLOOKUP(N423,'[4]Productos PD'!$B$2:$C$349,2,FALSE)</f>
        <v>Acciones de modernización tecnológica y/o Mantenimiento de equipos y tecnología para mejorar la capacidad operativa de la Secretaría de tránsito.</v>
      </c>
      <c r="P423" s="96" t="s">
        <v>952</v>
      </c>
      <c r="Q423" s="96">
        <v>4</v>
      </c>
      <c r="R423" s="122" t="s">
        <v>953</v>
      </c>
      <c r="S423" s="125">
        <v>1</v>
      </c>
      <c r="T423" s="186" t="s">
        <v>1385</v>
      </c>
      <c r="U423" s="104" t="s">
        <v>1412</v>
      </c>
      <c r="V423" s="96" t="s">
        <v>983</v>
      </c>
      <c r="W423" s="54">
        <v>1</v>
      </c>
      <c r="X423" s="103" t="s">
        <v>956</v>
      </c>
      <c r="Y423" s="183">
        <v>0.17580000000000001</v>
      </c>
      <c r="Z423" s="150">
        <v>0</v>
      </c>
      <c r="AA423" s="54">
        <v>0</v>
      </c>
      <c r="AB423" s="54">
        <v>0</v>
      </c>
      <c r="AC423" s="123">
        <v>0</v>
      </c>
      <c r="AD423" s="54">
        <v>0.5</v>
      </c>
      <c r="AE423" s="123">
        <v>0.2</v>
      </c>
      <c r="AF423" s="54">
        <v>0.5</v>
      </c>
      <c r="AG423" s="145"/>
      <c r="AH423" s="54">
        <f t="shared" si="12"/>
        <v>0.2</v>
      </c>
      <c r="AI423" s="54">
        <f t="shared" si="13"/>
        <v>0.2</v>
      </c>
      <c r="AJ423" s="135">
        <v>40000000</v>
      </c>
      <c r="AK423" s="147">
        <v>30903</v>
      </c>
      <c r="AL423" s="149" t="s">
        <v>957</v>
      </c>
      <c r="AM423" s="179">
        <v>10251453</v>
      </c>
      <c r="AN423" s="153" t="s">
        <v>1413</v>
      </c>
    </row>
    <row r="424" spans="1:40" ht="25.5" x14ac:dyDescent="0.25">
      <c r="A424" s="96">
        <v>2</v>
      </c>
      <c r="B424" s="97" t="s">
        <v>402</v>
      </c>
      <c r="C424" s="96">
        <v>5</v>
      </c>
      <c r="D424" s="96" t="s">
        <v>1380</v>
      </c>
      <c r="E424" s="97" t="s">
        <v>1381</v>
      </c>
      <c r="F424" s="98">
        <v>2</v>
      </c>
      <c r="G424" s="96" t="s">
        <v>1400</v>
      </c>
      <c r="H424" s="97" t="s">
        <v>1401</v>
      </c>
      <c r="I424" s="96">
        <v>3</v>
      </c>
      <c r="J424" s="96">
        <v>11</v>
      </c>
      <c r="K424" s="97" t="s">
        <v>1384</v>
      </c>
      <c r="L424" s="98">
        <v>2020051290022</v>
      </c>
      <c r="M424" s="96">
        <v>9</v>
      </c>
      <c r="N424" s="96">
        <v>2519</v>
      </c>
      <c r="O424" s="97" t="str">
        <f>+VLOOKUP(N424,'[4]Productos PD'!$B$2:$C$349,2,FALSE)</f>
        <v>Acciones de modernización tecnológica y/o Mantenimiento de equipos y tecnología para mejorar la capacidad operativa de la Secretaría de tránsito.</v>
      </c>
      <c r="P424" s="96" t="s">
        <v>952</v>
      </c>
      <c r="Q424" s="96">
        <v>4</v>
      </c>
      <c r="R424" s="122" t="s">
        <v>953</v>
      </c>
      <c r="S424" s="125">
        <v>1</v>
      </c>
      <c r="T424" s="186" t="s">
        <v>1385</v>
      </c>
      <c r="U424" s="104" t="s">
        <v>1412</v>
      </c>
      <c r="V424" s="96" t="s">
        <v>983</v>
      </c>
      <c r="W424" s="54">
        <v>1</v>
      </c>
      <c r="X424" s="103" t="s">
        <v>956</v>
      </c>
      <c r="Y424" s="183">
        <v>0.17580000000000001</v>
      </c>
      <c r="Z424" s="150">
        <v>0</v>
      </c>
      <c r="AA424" s="54">
        <v>0</v>
      </c>
      <c r="AB424" s="54">
        <v>0</v>
      </c>
      <c r="AC424" s="123">
        <v>0</v>
      </c>
      <c r="AD424" s="54">
        <v>0.5</v>
      </c>
      <c r="AE424" s="123">
        <v>0.2</v>
      </c>
      <c r="AF424" s="54">
        <v>0.5</v>
      </c>
      <c r="AG424" s="145"/>
      <c r="AH424" s="54">
        <f t="shared" ref="AH424" si="14">+IF(X424="Acumulado",(AA424+AC424+AE424+AG424)/(Z424+AB424+AD424+AF424),
IF(X424="No acumulado",IF(AG424&lt;&gt;"",(AG424/IF(AF424=0,1,AF424)),IF(AE424&lt;&gt;"",(AE424/IF(AD424=0,1,AD424)),IF(AC424&lt;&gt;"",(AC424/IF(AB424=0,1,AB424)),IF(AA424&lt;&gt;"",(AA424/IF(Z424=0,1,Z424)))))), IF(X424="Mantenimiento",IF(AG424&lt;&gt;"",(AG424/IF(AG424=0,1,AG424)),IF(AE424&lt;&gt;"",(AE424/IF(AE424=0,1,AE424)),IF(AC424&lt;&gt;"",(AC424/IF(AC424=0,1,AC424)),IF(AA424&lt;&gt;"",(AA424/IF(AA424=0,1,AA424)))))))))</f>
        <v>0.2</v>
      </c>
      <c r="AI424" s="54">
        <f t="shared" ref="AI424" si="15">+IF(AH424&gt;1,1,AH424)</f>
        <v>0.2</v>
      </c>
      <c r="AJ424" s="135">
        <v>15000000</v>
      </c>
      <c r="AK424" s="147">
        <v>30904</v>
      </c>
      <c r="AL424" s="149" t="s">
        <v>957</v>
      </c>
      <c r="AM424" s="179">
        <v>0</v>
      </c>
      <c r="AN424" s="153" t="s">
        <v>1414</v>
      </c>
    </row>
    <row r="425" spans="1:40" ht="25.5" x14ac:dyDescent="0.25">
      <c r="A425" s="96">
        <v>2</v>
      </c>
      <c r="B425" s="97" t="s">
        <v>402</v>
      </c>
      <c r="C425" s="96">
        <v>5</v>
      </c>
      <c r="D425" s="96" t="s">
        <v>1380</v>
      </c>
      <c r="E425" s="97" t="s">
        <v>1381</v>
      </c>
      <c r="F425" s="98">
        <v>2</v>
      </c>
      <c r="G425" s="96" t="s">
        <v>1400</v>
      </c>
      <c r="H425" s="97" t="s">
        <v>1401</v>
      </c>
      <c r="I425" s="96">
        <v>3</v>
      </c>
      <c r="J425" s="96">
        <v>11</v>
      </c>
      <c r="K425" s="97" t="s">
        <v>1384</v>
      </c>
      <c r="L425" s="98">
        <v>2020051290022</v>
      </c>
      <c r="M425" s="96">
        <v>9</v>
      </c>
      <c r="N425" s="96">
        <v>2519</v>
      </c>
      <c r="O425" s="97" t="str">
        <f>+VLOOKUP(N425,'[4]Productos PD'!$B$2:$C$349,2,FALSE)</f>
        <v>Acciones de modernización tecnológica y/o Mantenimiento de equipos y tecnología para mejorar la capacidad operativa de la Secretaría de tránsito.</v>
      </c>
      <c r="P425" s="96" t="s">
        <v>952</v>
      </c>
      <c r="Q425" s="96">
        <v>4</v>
      </c>
      <c r="R425" s="122" t="s">
        <v>953</v>
      </c>
      <c r="S425" s="125">
        <v>1</v>
      </c>
      <c r="T425" s="186" t="s">
        <v>1385</v>
      </c>
      <c r="U425" s="104" t="s">
        <v>1415</v>
      </c>
      <c r="V425" s="96" t="s">
        <v>952</v>
      </c>
      <c r="W425" s="125">
        <v>250</v>
      </c>
      <c r="X425" s="103" t="s">
        <v>956</v>
      </c>
      <c r="Y425" s="183">
        <v>1.9599999999999999E-2</v>
      </c>
      <c r="Z425" s="125">
        <v>10</v>
      </c>
      <c r="AA425" s="127">
        <v>6</v>
      </c>
      <c r="AB425" s="130">
        <v>40</v>
      </c>
      <c r="AC425" s="177">
        <v>80</v>
      </c>
      <c r="AD425" s="130">
        <v>100</v>
      </c>
      <c r="AE425" s="131">
        <v>64</v>
      </c>
      <c r="AF425" s="130">
        <v>100</v>
      </c>
      <c r="AG425" s="145"/>
      <c r="AH425" s="54">
        <f t="shared" si="12"/>
        <v>0.6</v>
      </c>
      <c r="AI425" s="54">
        <f t="shared" si="13"/>
        <v>0.6</v>
      </c>
      <c r="AJ425" s="135">
        <v>10000000</v>
      </c>
      <c r="AK425" s="147">
        <v>30903</v>
      </c>
      <c r="AL425" s="149" t="s">
        <v>957</v>
      </c>
      <c r="AM425" s="179">
        <v>8201491</v>
      </c>
      <c r="AN425" s="153"/>
    </row>
    <row r="426" spans="1:40" ht="25.5" x14ac:dyDescent="0.25">
      <c r="A426" s="96">
        <v>2</v>
      </c>
      <c r="B426" s="97" t="s">
        <v>402</v>
      </c>
      <c r="C426" s="96">
        <v>5</v>
      </c>
      <c r="D426" s="96" t="s">
        <v>1380</v>
      </c>
      <c r="E426" s="97" t="s">
        <v>1381</v>
      </c>
      <c r="F426" s="98">
        <v>2</v>
      </c>
      <c r="G426" s="96" t="s">
        <v>1400</v>
      </c>
      <c r="H426" s="97" t="s">
        <v>1401</v>
      </c>
      <c r="I426" s="96">
        <v>3</v>
      </c>
      <c r="J426" s="96">
        <v>11</v>
      </c>
      <c r="K426" s="97" t="s">
        <v>1384</v>
      </c>
      <c r="L426" s="98">
        <v>2020051290022</v>
      </c>
      <c r="M426" s="96">
        <v>10</v>
      </c>
      <c r="N426" s="96">
        <v>25110</v>
      </c>
      <c r="O426" s="97" t="str">
        <f>+VLOOKUP(N426,'[4]Productos PD'!$B$2:$C$349,2,FALSE)</f>
        <v>Acciones de fortalecimiento técnico, operativo, tecnológico e Institucional al proceso de cobro persuasivo y coactivo de la Secretaría de tránsito.</v>
      </c>
      <c r="P426" s="96" t="s">
        <v>952</v>
      </c>
      <c r="Q426" s="96">
        <v>4</v>
      </c>
      <c r="R426" s="122" t="s">
        <v>953</v>
      </c>
      <c r="S426" s="125">
        <v>1</v>
      </c>
      <c r="T426" s="186" t="s">
        <v>1385</v>
      </c>
      <c r="U426" s="104" t="s">
        <v>1416</v>
      </c>
      <c r="V426" s="96" t="s">
        <v>952</v>
      </c>
      <c r="W426" s="125">
        <v>460</v>
      </c>
      <c r="X426" s="103" t="s">
        <v>956</v>
      </c>
      <c r="Y426" s="183">
        <v>0.5</v>
      </c>
      <c r="Z426" s="125">
        <v>100</v>
      </c>
      <c r="AA426" s="127">
        <v>107</v>
      </c>
      <c r="AB426" s="130">
        <v>100</v>
      </c>
      <c r="AC426" s="177">
        <v>83</v>
      </c>
      <c r="AD426" s="130">
        <v>130</v>
      </c>
      <c r="AE426" s="131">
        <v>66</v>
      </c>
      <c r="AF426" s="130">
        <v>130</v>
      </c>
      <c r="AG426" s="145"/>
      <c r="AH426" s="54">
        <f t="shared" si="12"/>
        <v>0.55652173913043479</v>
      </c>
      <c r="AI426" s="54">
        <f t="shared" si="13"/>
        <v>0.55652173913043479</v>
      </c>
      <c r="AJ426" s="135">
        <v>125000000</v>
      </c>
      <c r="AK426" s="147">
        <v>30903</v>
      </c>
      <c r="AL426" s="149" t="s">
        <v>957</v>
      </c>
      <c r="AM426" s="179">
        <v>82578319</v>
      </c>
      <c r="AN426" s="188"/>
    </row>
    <row r="427" spans="1:40" ht="25.5" x14ac:dyDescent="0.25">
      <c r="A427" s="96">
        <v>2</v>
      </c>
      <c r="B427" s="97" t="s">
        <v>402</v>
      </c>
      <c r="C427" s="96">
        <v>5</v>
      </c>
      <c r="D427" s="96" t="s">
        <v>1380</v>
      </c>
      <c r="E427" s="97" t="s">
        <v>1381</v>
      </c>
      <c r="F427" s="98">
        <v>2</v>
      </c>
      <c r="G427" s="96" t="s">
        <v>1400</v>
      </c>
      <c r="H427" s="97" t="s">
        <v>1401</v>
      </c>
      <c r="I427" s="96">
        <v>3</v>
      </c>
      <c r="J427" s="96">
        <v>11</v>
      </c>
      <c r="K427" s="97" t="s">
        <v>1384</v>
      </c>
      <c r="L427" s="98">
        <v>2020051290022</v>
      </c>
      <c r="M427" s="96">
        <v>10</v>
      </c>
      <c r="N427" s="96">
        <v>25110</v>
      </c>
      <c r="O427" s="97" t="str">
        <f>+VLOOKUP(N427,'[4]Productos PD'!$B$2:$C$349,2,FALSE)</f>
        <v>Acciones de fortalecimiento técnico, operativo, tecnológico e Institucional al proceso de cobro persuasivo y coactivo de la Secretaría de tránsito.</v>
      </c>
      <c r="P427" s="96" t="s">
        <v>952</v>
      </c>
      <c r="Q427" s="96">
        <v>4</v>
      </c>
      <c r="R427" s="122" t="s">
        <v>953</v>
      </c>
      <c r="S427" s="125">
        <v>1</v>
      </c>
      <c r="T427" s="186" t="s">
        <v>1385</v>
      </c>
      <c r="U427" s="104" t="s">
        <v>1417</v>
      </c>
      <c r="V427" s="96" t="s">
        <v>952</v>
      </c>
      <c r="W427" s="125">
        <v>4200</v>
      </c>
      <c r="X427" s="103" t="s">
        <v>956</v>
      </c>
      <c r="Y427" s="183">
        <v>0.5</v>
      </c>
      <c r="Z427" s="125">
        <v>1050</v>
      </c>
      <c r="AA427" s="127">
        <v>854</v>
      </c>
      <c r="AB427" s="130">
        <v>1050</v>
      </c>
      <c r="AC427" s="177">
        <v>1700</v>
      </c>
      <c r="AD427" s="130">
        <v>1050</v>
      </c>
      <c r="AE427" s="131">
        <v>2500</v>
      </c>
      <c r="AF427" s="130">
        <v>1050</v>
      </c>
      <c r="AG427" s="145"/>
      <c r="AH427" s="54">
        <f t="shared" si="12"/>
        <v>1.2033333333333334</v>
      </c>
      <c r="AI427" s="54">
        <f t="shared" si="13"/>
        <v>1</v>
      </c>
      <c r="AJ427" s="135">
        <v>125000000</v>
      </c>
      <c r="AK427" s="147">
        <v>30903</v>
      </c>
      <c r="AL427" s="149" t="s">
        <v>957</v>
      </c>
      <c r="AM427" s="179">
        <v>106876253</v>
      </c>
      <c r="AN427" s="153"/>
    </row>
    <row r="428" spans="1:40" ht="25.5" x14ac:dyDescent="0.25">
      <c r="A428" s="96">
        <v>2</v>
      </c>
      <c r="B428" s="97" t="s">
        <v>402</v>
      </c>
      <c r="C428" s="96">
        <v>5</v>
      </c>
      <c r="D428" s="96" t="s">
        <v>1380</v>
      </c>
      <c r="E428" s="97" t="s">
        <v>1381</v>
      </c>
      <c r="F428" s="98">
        <v>2</v>
      </c>
      <c r="G428" s="96" t="s">
        <v>1400</v>
      </c>
      <c r="H428" s="97" t="s">
        <v>1401</v>
      </c>
      <c r="I428" s="96">
        <v>3</v>
      </c>
      <c r="J428" s="96">
        <v>11</v>
      </c>
      <c r="K428" s="97" t="s">
        <v>1418</v>
      </c>
      <c r="L428" s="98">
        <v>2020051290060</v>
      </c>
      <c r="M428" s="96">
        <v>1</v>
      </c>
      <c r="N428" s="96">
        <v>2521</v>
      </c>
      <c r="O428" s="97" t="str">
        <f>+VLOOKUP(N428,'[4]Productos PD'!$B$2:$C$349,2,FALSE)</f>
        <v>Acciones de implementación y control de Transporte Público.</v>
      </c>
      <c r="P428" s="96" t="s">
        <v>952</v>
      </c>
      <c r="Q428" s="96">
        <v>4</v>
      </c>
      <c r="R428" s="122" t="s">
        <v>953</v>
      </c>
      <c r="S428" s="125">
        <v>1</v>
      </c>
      <c r="T428" s="186" t="s">
        <v>1385</v>
      </c>
      <c r="U428" s="104" t="s">
        <v>1419</v>
      </c>
      <c r="V428" s="96" t="s">
        <v>952</v>
      </c>
      <c r="W428" s="125">
        <v>8</v>
      </c>
      <c r="X428" s="103" t="s">
        <v>956</v>
      </c>
      <c r="Y428" s="183">
        <v>0.38500000000000001</v>
      </c>
      <c r="Z428" s="125">
        <v>2</v>
      </c>
      <c r="AA428" s="125">
        <v>2</v>
      </c>
      <c r="AB428" s="145">
        <v>2</v>
      </c>
      <c r="AC428" s="177">
        <v>2</v>
      </c>
      <c r="AD428" s="145">
        <v>2</v>
      </c>
      <c r="AE428" s="142">
        <v>2</v>
      </c>
      <c r="AF428" s="145">
        <v>2</v>
      </c>
      <c r="AG428" s="145"/>
      <c r="AH428" s="54">
        <f t="shared" si="12"/>
        <v>0.75</v>
      </c>
      <c r="AI428" s="54">
        <f t="shared" si="13"/>
        <v>0.75</v>
      </c>
      <c r="AJ428" s="135">
        <v>85000000</v>
      </c>
      <c r="AK428" s="147">
        <v>30905</v>
      </c>
      <c r="AL428" s="149" t="s">
        <v>957</v>
      </c>
      <c r="AM428" s="179">
        <v>52067918</v>
      </c>
      <c r="AN428" s="153"/>
    </row>
    <row r="429" spans="1:40" ht="25.5" x14ac:dyDescent="0.25">
      <c r="A429" s="96">
        <v>2</v>
      </c>
      <c r="B429" s="97" t="s">
        <v>402</v>
      </c>
      <c r="C429" s="96">
        <v>5</v>
      </c>
      <c r="D429" s="96" t="s">
        <v>1380</v>
      </c>
      <c r="E429" s="97" t="s">
        <v>1381</v>
      </c>
      <c r="F429" s="98">
        <v>2</v>
      </c>
      <c r="G429" s="96" t="s">
        <v>1400</v>
      </c>
      <c r="H429" s="97" t="s">
        <v>1401</v>
      </c>
      <c r="I429" s="96">
        <v>3</v>
      </c>
      <c r="J429" s="96">
        <v>11</v>
      </c>
      <c r="K429" s="97" t="s">
        <v>1418</v>
      </c>
      <c r="L429" s="98">
        <v>2020051290060</v>
      </c>
      <c r="M429" s="96">
        <v>1</v>
      </c>
      <c r="N429" s="96">
        <v>2521</v>
      </c>
      <c r="O429" s="97" t="str">
        <f>+VLOOKUP(N429,'[4]Productos PD'!$B$2:$C$349,2,FALSE)</f>
        <v>Acciones de implementación y control de Transporte Público.</v>
      </c>
      <c r="P429" s="96" t="s">
        <v>952</v>
      </c>
      <c r="Q429" s="96">
        <v>4</v>
      </c>
      <c r="R429" s="122" t="s">
        <v>953</v>
      </c>
      <c r="S429" s="125">
        <v>1</v>
      </c>
      <c r="T429" s="186" t="s">
        <v>1385</v>
      </c>
      <c r="U429" s="97" t="s">
        <v>1420</v>
      </c>
      <c r="V429" s="96" t="s">
        <v>952</v>
      </c>
      <c r="W429" s="125">
        <v>9</v>
      </c>
      <c r="X429" s="103" t="s">
        <v>956</v>
      </c>
      <c r="Y429" s="183">
        <v>2.9600000000000001E-2</v>
      </c>
      <c r="Z429" s="125">
        <v>0</v>
      </c>
      <c r="AA429" s="125">
        <v>0</v>
      </c>
      <c r="AB429" s="145">
        <v>0</v>
      </c>
      <c r="AC429" s="177">
        <v>2</v>
      </c>
      <c r="AD429" s="145">
        <v>6</v>
      </c>
      <c r="AE429" s="142">
        <v>3</v>
      </c>
      <c r="AF429" s="145">
        <v>3</v>
      </c>
      <c r="AG429" s="145"/>
      <c r="AH429" s="54">
        <f t="shared" si="12"/>
        <v>0.55555555555555558</v>
      </c>
      <c r="AI429" s="54">
        <f t="shared" si="13"/>
        <v>0.55555555555555558</v>
      </c>
      <c r="AJ429" s="135">
        <v>10000000</v>
      </c>
      <c r="AK429" s="147">
        <v>30904</v>
      </c>
      <c r="AL429" s="149" t="s">
        <v>957</v>
      </c>
      <c r="AM429" s="179">
        <v>1618857.6</v>
      </c>
      <c r="AN429" s="153"/>
    </row>
    <row r="430" spans="1:40" ht="25.5" x14ac:dyDescent="0.25">
      <c r="A430" s="96">
        <v>2</v>
      </c>
      <c r="B430" s="97" t="s">
        <v>402</v>
      </c>
      <c r="C430" s="96">
        <v>5</v>
      </c>
      <c r="D430" s="96" t="s">
        <v>1380</v>
      </c>
      <c r="E430" s="97" t="s">
        <v>1381</v>
      </c>
      <c r="F430" s="98">
        <v>2</v>
      </c>
      <c r="G430" s="96" t="s">
        <v>1400</v>
      </c>
      <c r="H430" s="97" t="s">
        <v>1401</v>
      </c>
      <c r="I430" s="96">
        <v>3</v>
      </c>
      <c r="J430" s="96">
        <v>11</v>
      </c>
      <c r="K430" s="97" t="s">
        <v>1418</v>
      </c>
      <c r="L430" s="98">
        <v>2020051290060</v>
      </c>
      <c r="M430" s="96">
        <v>1</v>
      </c>
      <c r="N430" s="96">
        <v>2521</v>
      </c>
      <c r="O430" s="97" t="str">
        <f>+VLOOKUP(N430,'[4]Productos PD'!$B$2:$C$349,2,FALSE)</f>
        <v>Acciones de implementación y control de Transporte Público.</v>
      </c>
      <c r="P430" s="96" t="s">
        <v>952</v>
      </c>
      <c r="Q430" s="96">
        <v>4</v>
      </c>
      <c r="R430" s="122" t="s">
        <v>953</v>
      </c>
      <c r="S430" s="125">
        <v>1</v>
      </c>
      <c r="T430" s="186" t="s">
        <v>1385</v>
      </c>
      <c r="U430" s="97" t="s">
        <v>1421</v>
      </c>
      <c r="V430" s="96" t="s">
        <v>952</v>
      </c>
      <c r="W430" s="125">
        <v>6</v>
      </c>
      <c r="X430" s="103" t="s">
        <v>956</v>
      </c>
      <c r="Y430" s="122">
        <v>5.3400000000000003E-2</v>
      </c>
      <c r="Z430" s="125">
        <v>0</v>
      </c>
      <c r="AA430" s="125">
        <v>0</v>
      </c>
      <c r="AB430" s="145">
        <v>0</v>
      </c>
      <c r="AC430" s="177">
        <v>0</v>
      </c>
      <c r="AD430" s="145">
        <v>3</v>
      </c>
      <c r="AE430" s="142">
        <v>2</v>
      </c>
      <c r="AF430" s="145">
        <v>3</v>
      </c>
      <c r="AG430" s="145"/>
      <c r="AH430" s="54">
        <f t="shared" si="12"/>
        <v>0.33333333333333331</v>
      </c>
      <c r="AI430" s="54">
        <f t="shared" si="13"/>
        <v>0.33333333333333331</v>
      </c>
      <c r="AJ430" s="135">
        <v>18000000</v>
      </c>
      <c r="AK430" s="147"/>
      <c r="AL430" s="149" t="s">
        <v>965</v>
      </c>
      <c r="AM430" s="179">
        <v>6000000</v>
      </c>
      <c r="AN430" s="153" t="s">
        <v>1422</v>
      </c>
    </row>
    <row r="431" spans="1:40" ht="25.5" x14ac:dyDescent="0.25">
      <c r="A431" s="96">
        <v>2</v>
      </c>
      <c r="B431" s="97" t="s">
        <v>402</v>
      </c>
      <c r="C431" s="96">
        <v>5</v>
      </c>
      <c r="D431" s="96" t="s">
        <v>1380</v>
      </c>
      <c r="E431" s="97" t="s">
        <v>1381</v>
      </c>
      <c r="F431" s="98">
        <v>2</v>
      </c>
      <c r="G431" s="96" t="s">
        <v>1400</v>
      </c>
      <c r="H431" s="97" t="s">
        <v>1401</v>
      </c>
      <c r="I431" s="96">
        <v>3</v>
      </c>
      <c r="J431" s="96">
        <v>11</v>
      </c>
      <c r="K431" s="97" t="s">
        <v>1418</v>
      </c>
      <c r="L431" s="98">
        <v>2020051290060</v>
      </c>
      <c r="M431" s="96">
        <v>2</v>
      </c>
      <c r="N431" s="96">
        <v>2522</v>
      </c>
      <c r="O431" s="97" t="str">
        <f>+VLOOKUP(N431,'[4]Productos PD'!$B$2:$C$349,2,FALSE)</f>
        <v>Acciones de modernización y mejoramiento de las zonas estacionamiento regulado.</v>
      </c>
      <c r="P431" s="96" t="s">
        <v>952</v>
      </c>
      <c r="Q431" s="96">
        <v>3</v>
      </c>
      <c r="R431" s="122" t="s">
        <v>953</v>
      </c>
      <c r="S431" s="125">
        <v>1</v>
      </c>
      <c r="T431" s="186" t="s">
        <v>1385</v>
      </c>
      <c r="U431" s="104" t="s">
        <v>1423</v>
      </c>
      <c r="V431" s="96" t="s">
        <v>952</v>
      </c>
      <c r="W431" s="125">
        <v>200</v>
      </c>
      <c r="X431" s="103" t="s">
        <v>962</v>
      </c>
      <c r="Y431" s="183">
        <v>1</v>
      </c>
      <c r="Z431" s="189">
        <v>0</v>
      </c>
      <c r="AA431" s="190">
        <v>0</v>
      </c>
      <c r="AB431" s="190">
        <v>0</v>
      </c>
      <c r="AC431" s="123">
        <v>0</v>
      </c>
      <c r="AD431" s="190">
        <v>1</v>
      </c>
      <c r="AE431" s="123">
        <v>1</v>
      </c>
      <c r="AF431" s="130">
        <v>100</v>
      </c>
      <c r="AG431" s="145"/>
      <c r="AH431" s="54">
        <f t="shared" si="12"/>
        <v>1</v>
      </c>
      <c r="AI431" s="54">
        <f t="shared" si="13"/>
        <v>1</v>
      </c>
      <c r="AJ431" s="135">
        <v>28200000</v>
      </c>
      <c r="AK431" s="147">
        <v>31001</v>
      </c>
      <c r="AL431" s="149" t="s">
        <v>957</v>
      </c>
      <c r="AM431" s="179">
        <v>0</v>
      </c>
      <c r="AN431" s="153" t="s">
        <v>1424</v>
      </c>
    </row>
    <row r="432" spans="1:40" ht="51" x14ac:dyDescent="0.25">
      <c r="A432" s="96">
        <v>4</v>
      </c>
      <c r="B432" s="97" t="s">
        <v>189</v>
      </c>
      <c r="C432" s="96">
        <v>3</v>
      </c>
      <c r="D432" s="96" t="s">
        <v>1269</v>
      </c>
      <c r="E432" s="97" t="s">
        <v>1270</v>
      </c>
      <c r="F432" s="98">
        <v>2</v>
      </c>
      <c r="G432" s="96" t="s">
        <v>1271</v>
      </c>
      <c r="H432" s="97" t="s">
        <v>1272</v>
      </c>
      <c r="I432" s="96">
        <v>17</v>
      </c>
      <c r="J432" s="96"/>
      <c r="K432" s="97" t="s">
        <v>1273</v>
      </c>
      <c r="L432" s="98">
        <v>2020051290057</v>
      </c>
      <c r="M432" s="96">
        <v>1</v>
      </c>
      <c r="N432" s="96">
        <v>4321</v>
      </c>
      <c r="O432" s="97" t="str">
        <f>+VLOOKUP(N432,'[5]Productos PD'!$B$2:$C$349,2,FALSE)</f>
        <v>Acciones para el cumplimiento del indicador de la ley 617 de 2000.</v>
      </c>
      <c r="P432" s="96" t="s">
        <v>952</v>
      </c>
      <c r="Q432" s="96">
        <v>4</v>
      </c>
      <c r="R432" s="122" t="s">
        <v>1180</v>
      </c>
      <c r="S432" s="125">
        <v>1</v>
      </c>
      <c r="T432" s="97" t="s">
        <v>1425</v>
      </c>
      <c r="U432" s="97" t="s">
        <v>1426</v>
      </c>
      <c r="V432" s="96" t="s">
        <v>1427</v>
      </c>
      <c r="W432" s="125">
        <v>12</v>
      </c>
      <c r="X432" s="103" t="s">
        <v>956</v>
      </c>
      <c r="Y432" s="191">
        <v>1</v>
      </c>
      <c r="Z432" s="127">
        <v>3</v>
      </c>
      <c r="AA432" s="127">
        <v>3</v>
      </c>
      <c r="AB432" s="130">
        <v>3</v>
      </c>
      <c r="AC432" s="177">
        <v>3</v>
      </c>
      <c r="AD432" s="130">
        <v>3</v>
      </c>
      <c r="AE432" s="131">
        <v>3</v>
      </c>
      <c r="AF432" s="130">
        <v>3</v>
      </c>
      <c r="AG432" s="113"/>
      <c r="AH432" s="54">
        <f t="shared" si="12"/>
        <v>0.75</v>
      </c>
      <c r="AI432" s="54">
        <f t="shared" si="13"/>
        <v>0.75</v>
      </c>
      <c r="AJ432" s="135">
        <v>8000000</v>
      </c>
      <c r="AK432" s="109">
        <v>31706</v>
      </c>
      <c r="AL432" s="108" t="s">
        <v>957</v>
      </c>
      <c r="AM432" s="179">
        <v>10276567.5</v>
      </c>
      <c r="AN432" s="192"/>
    </row>
    <row r="433" spans="1:40" ht="38.25" x14ac:dyDescent="0.25">
      <c r="A433" s="96">
        <v>4</v>
      </c>
      <c r="B433" s="97" t="s">
        <v>189</v>
      </c>
      <c r="C433" s="96">
        <v>3</v>
      </c>
      <c r="D433" s="96" t="s">
        <v>1269</v>
      </c>
      <c r="E433" s="97" t="s">
        <v>1270</v>
      </c>
      <c r="F433" s="98">
        <v>2</v>
      </c>
      <c r="G433" s="96" t="s">
        <v>1271</v>
      </c>
      <c r="H433" s="97" t="s">
        <v>1272</v>
      </c>
      <c r="I433" s="96">
        <v>17</v>
      </c>
      <c r="J433" s="96"/>
      <c r="K433" s="97" t="s">
        <v>1273</v>
      </c>
      <c r="L433" s="98">
        <v>2020051290057</v>
      </c>
      <c r="M433" s="96">
        <v>2</v>
      </c>
      <c r="N433" s="96">
        <v>4322</v>
      </c>
      <c r="O433" s="97" t="str">
        <f>+VLOOKUP(N433,'[5]Productos PD'!$B$2:$C$349,2,FALSE)</f>
        <v>Acciones para el Cumplimiento de los indicadores del índice de sostenibilidad y solvencia.</v>
      </c>
      <c r="P433" s="96" t="s">
        <v>952</v>
      </c>
      <c r="Q433" s="96">
        <v>4</v>
      </c>
      <c r="R433" s="122" t="s">
        <v>1180</v>
      </c>
      <c r="S433" s="125">
        <v>1</v>
      </c>
      <c r="T433" s="97" t="s">
        <v>1425</v>
      </c>
      <c r="U433" s="97" t="s">
        <v>1428</v>
      </c>
      <c r="V433" s="96" t="s">
        <v>1427</v>
      </c>
      <c r="W433" s="125">
        <v>12</v>
      </c>
      <c r="X433" s="103" t="s">
        <v>956</v>
      </c>
      <c r="Y433" s="191">
        <v>1</v>
      </c>
      <c r="Z433" s="127">
        <v>3</v>
      </c>
      <c r="AA433" s="127">
        <v>3</v>
      </c>
      <c r="AB433" s="130">
        <v>3</v>
      </c>
      <c r="AC433" s="177">
        <v>3</v>
      </c>
      <c r="AD433" s="130">
        <v>3</v>
      </c>
      <c r="AE433" s="131">
        <v>3</v>
      </c>
      <c r="AF433" s="130">
        <v>3</v>
      </c>
      <c r="AG433" s="113"/>
      <c r="AH433" s="54">
        <f t="shared" si="12"/>
        <v>0.75</v>
      </c>
      <c r="AI433" s="54">
        <f t="shared" si="13"/>
        <v>0.75</v>
      </c>
      <c r="AJ433" s="135">
        <v>340000000</v>
      </c>
      <c r="AK433" s="109">
        <v>31706</v>
      </c>
      <c r="AL433" s="108" t="s">
        <v>957</v>
      </c>
      <c r="AM433" s="179">
        <v>244300225.5</v>
      </c>
      <c r="AN433" s="192"/>
    </row>
    <row r="434" spans="1:40" ht="25.5" x14ac:dyDescent="0.25">
      <c r="A434" s="96">
        <v>4</v>
      </c>
      <c r="B434" s="97" t="s">
        <v>189</v>
      </c>
      <c r="C434" s="96">
        <v>3</v>
      </c>
      <c r="D434" s="96" t="s">
        <v>1269</v>
      </c>
      <c r="E434" s="97" t="s">
        <v>1270</v>
      </c>
      <c r="F434" s="98">
        <v>2</v>
      </c>
      <c r="G434" s="96" t="s">
        <v>1271</v>
      </c>
      <c r="H434" s="97" t="s">
        <v>1272</v>
      </c>
      <c r="I434" s="96">
        <v>17</v>
      </c>
      <c r="J434" s="96"/>
      <c r="K434" s="97" t="s">
        <v>1273</v>
      </c>
      <c r="L434" s="98">
        <v>2020051290057</v>
      </c>
      <c r="M434" s="96">
        <v>3</v>
      </c>
      <c r="N434" s="96">
        <v>4323</v>
      </c>
      <c r="O434" s="97" t="str">
        <f>+VLOOKUP(N434,'[5]Productos PD'!$B$2:$C$349,2,FALSE)</f>
        <v>Acciones para el proceso de saneamiento contable.</v>
      </c>
      <c r="P434" s="96" t="s">
        <v>952</v>
      </c>
      <c r="Q434" s="96">
        <v>4</v>
      </c>
      <c r="R434" s="122" t="s">
        <v>1180</v>
      </c>
      <c r="S434" s="125">
        <v>1</v>
      </c>
      <c r="T434" s="97" t="s">
        <v>1425</v>
      </c>
      <c r="U434" s="97" t="s">
        <v>1429</v>
      </c>
      <c r="V434" s="96" t="s">
        <v>1427</v>
      </c>
      <c r="W434" s="125">
        <v>12</v>
      </c>
      <c r="X434" s="103" t="s">
        <v>956</v>
      </c>
      <c r="Y434" s="191">
        <v>1</v>
      </c>
      <c r="Z434" s="127">
        <v>3</v>
      </c>
      <c r="AA434" s="127">
        <v>3</v>
      </c>
      <c r="AB434" s="130">
        <v>3</v>
      </c>
      <c r="AC434" s="177">
        <v>3</v>
      </c>
      <c r="AD434" s="130">
        <v>3</v>
      </c>
      <c r="AE434" s="131">
        <v>3</v>
      </c>
      <c r="AF434" s="130">
        <v>3</v>
      </c>
      <c r="AG434" s="113"/>
      <c r="AH434" s="54">
        <f t="shared" si="12"/>
        <v>0.75</v>
      </c>
      <c r="AI434" s="54">
        <f t="shared" si="13"/>
        <v>0.75</v>
      </c>
      <c r="AJ434" s="135">
        <f>174000000+35000000</f>
        <v>209000000</v>
      </c>
      <c r="AK434" s="109">
        <v>31707</v>
      </c>
      <c r="AL434" s="108" t="s">
        <v>957</v>
      </c>
      <c r="AM434" s="179">
        <v>43452241</v>
      </c>
      <c r="AN434" s="192"/>
    </row>
    <row r="435" spans="1:40" ht="25.5" x14ac:dyDescent="0.25">
      <c r="A435" s="96">
        <v>4</v>
      </c>
      <c r="B435" s="97" t="s">
        <v>189</v>
      </c>
      <c r="C435" s="96">
        <v>3</v>
      </c>
      <c r="D435" s="96" t="s">
        <v>1269</v>
      </c>
      <c r="E435" s="97" t="s">
        <v>1270</v>
      </c>
      <c r="F435" s="98">
        <v>2</v>
      </c>
      <c r="G435" s="96" t="s">
        <v>1271</v>
      </c>
      <c r="H435" s="97" t="s">
        <v>1272</v>
      </c>
      <c r="I435" s="96">
        <v>17</v>
      </c>
      <c r="J435" s="96"/>
      <c r="K435" s="97" t="s">
        <v>1273</v>
      </c>
      <c r="L435" s="98">
        <v>2020051290057</v>
      </c>
      <c r="M435" s="96">
        <v>5</v>
      </c>
      <c r="N435" s="96">
        <v>4325</v>
      </c>
      <c r="O435" s="97" t="str">
        <f>+VLOOKUP(N435,'[5]Productos PD'!$B$2:$C$349,2,FALSE)</f>
        <v>Acciones de promoción del gasto público orientado a resultados mediante acciones de planeación, eficiencia, eficacia y transparencia.</v>
      </c>
      <c r="P435" s="96" t="s">
        <v>952</v>
      </c>
      <c r="Q435" s="96">
        <v>4</v>
      </c>
      <c r="R435" s="122" t="s">
        <v>1180</v>
      </c>
      <c r="S435" s="125">
        <v>1</v>
      </c>
      <c r="T435" s="97" t="s">
        <v>1425</v>
      </c>
      <c r="U435" s="97" t="s">
        <v>1430</v>
      </c>
      <c r="V435" s="96" t="s">
        <v>1427</v>
      </c>
      <c r="W435" s="125">
        <v>12</v>
      </c>
      <c r="X435" s="103" t="s">
        <v>956</v>
      </c>
      <c r="Y435" s="191">
        <v>1</v>
      </c>
      <c r="Z435" s="127">
        <v>3</v>
      </c>
      <c r="AA435" s="127">
        <v>3</v>
      </c>
      <c r="AB435" s="130">
        <v>3</v>
      </c>
      <c r="AC435" s="177">
        <v>3</v>
      </c>
      <c r="AD435" s="130">
        <v>3</v>
      </c>
      <c r="AE435" s="131">
        <v>3</v>
      </c>
      <c r="AF435" s="130">
        <v>3</v>
      </c>
      <c r="AG435" s="113"/>
      <c r="AH435" s="54">
        <f t="shared" si="12"/>
        <v>0.75</v>
      </c>
      <c r="AI435" s="54">
        <f t="shared" si="13"/>
        <v>0.75</v>
      </c>
      <c r="AJ435" s="135">
        <v>40020000</v>
      </c>
      <c r="AK435" s="109">
        <v>31711</v>
      </c>
      <c r="AL435" s="108" t="s">
        <v>957</v>
      </c>
      <c r="AM435" s="179">
        <v>34091066</v>
      </c>
      <c r="AN435" s="192"/>
    </row>
    <row r="436" spans="1:40" ht="25.5" x14ac:dyDescent="0.25">
      <c r="A436" s="96">
        <v>4</v>
      </c>
      <c r="B436" s="97" t="s">
        <v>189</v>
      </c>
      <c r="C436" s="96">
        <v>3</v>
      </c>
      <c r="D436" s="96" t="s">
        <v>1269</v>
      </c>
      <c r="E436" s="97" t="s">
        <v>1270</v>
      </c>
      <c r="F436" s="98">
        <v>2</v>
      </c>
      <c r="G436" s="96" t="s">
        <v>1271</v>
      </c>
      <c r="H436" s="97" t="s">
        <v>1272</v>
      </c>
      <c r="I436" s="96">
        <v>17</v>
      </c>
      <c r="J436" s="96"/>
      <c r="K436" s="97" t="s">
        <v>1273</v>
      </c>
      <c r="L436" s="98">
        <v>2020051290057</v>
      </c>
      <c r="M436" s="96">
        <v>5</v>
      </c>
      <c r="N436" s="96">
        <v>4325</v>
      </c>
      <c r="O436" s="97" t="str">
        <f>+VLOOKUP(N436,'[5]Productos PD'!$B$2:$C$349,2,FALSE)</f>
        <v>Acciones de promoción del gasto público orientado a resultados mediante acciones de planeación, eficiencia, eficacia y transparencia.</v>
      </c>
      <c r="P436" s="96" t="s">
        <v>952</v>
      </c>
      <c r="Q436" s="96">
        <v>4</v>
      </c>
      <c r="R436" s="122" t="s">
        <v>1180</v>
      </c>
      <c r="S436" s="125">
        <v>1</v>
      </c>
      <c r="T436" s="97" t="s">
        <v>1425</v>
      </c>
      <c r="U436" s="97" t="s">
        <v>1430</v>
      </c>
      <c r="V436" s="96" t="s">
        <v>1427</v>
      </c>
      <c r="W436" s="125">
        <v>12</v>
      </c>
      <c r="X436" s="103" t="s">
        <v>956</v>
      </c>
      <c r="Y436" s="191">
        <v>1</v>
      </c>
      <c r="Z436" s="127">
        <v>3</v>
      </c>
      <c r="AA436" s="127">
        <v>3</v>
      </c>
      <c r="AB436" s="130">
        <v>3</v>
      </c>
      <c r="AC436" s="177">
        <v>3</v>
      </c>
      <c r="AD436" s="130">
        <v>3</v>
      </c>
      <c r="AE436" s="131">
        <v>3</v>
      </c>
      <c r="AF436" s="130">
        <v>3</v>
      </c>
      <c r="AG436" s="113"/>
      <c r="AH436" s="54">
        <f t="shared" si="12"/>
        <v>0.75</v>
      </c>
      <c r="AI436" s="54">
        <f t="shared" si="13"/>
        <v>0.75</v>
      </c>
      <c r="AJ436" s="135">
        <v>117980000</v>
      </c>
      <c r="AK436" s="109" t="s">
        <v>1431</v>
      </c>
      <c r="AL436" s="108" t="s">
        <v>957</v>
      </c>
      <c r="AM436" s="179">
        <v>60335372</v>
      </c>
      <c r="AN436" s="192"/>
    </row>
    <row r="437" spans="1:40" ht="38.25" x14ac:dyDescent="0.25">
      <c r="A437" s="96">
        <v>4</v>
      </c>
      <c r="B437" s="97" t="s">
        <v>189</v>
      </c>
      <c r="C437" s="96">
        <v>3</v>
      </c>
      <c r="D437" s="96" t="s">
        <v>1269</v>
      </c>
      <c r="E437" s="97" t="s">
        <v>1270</v>
      </c>
      <c r="F437" s="98">
        <v>2</v>
      </c>
      <c r="G437" s="96" t="s">
        <v>1271</v>
      </c>
      <c r="H437" s="97" t="s">
        <v>1272</v>
      </c>
      <c r="I437" s="96">
        <v>17</v>
      </c>
      <c r="J437" s="96"/>
      <c r="K437" s="97" t="s">
        <v>1273</v>
      </c>
      <c r="L437" s="98">
        <v>2020051290057</v>
      </c>
      <c r="M437" s="96">
        <v>5</v>
      </c>
      <c r="N437" s="96">
        <v>4325</v>
      </c>
      <c r="O437" s="97" t="str">
        <f>+VLOOKUP(N437,'[5]Productos PD'!$B$2:$C$349,2,FALSE)</f>
        <v>Acciones de promoción del gasto público orientado a resultados mediante acciones de planeación, eficiencia, eficacia y transparencia.</v>
      </c>
      <c r="P437" s="96" t="s">
        <v>952</v>
      </c>
      <c r="Q437" s="96">
        <v>4</v>
      </c>
      <c r="R437" s="122" t="s">
        <v>953</v>
      </c>
      <c r="S437" s="125">
        <v>1</v>
      </c>
      <c r="T437" s="97" t="s">
        <v>1425</v>
      </c>
      <c r="U437" s="97" t="s">
        <v>1430</v>
      </c>
      <c r="V437" s="96" t="s">
        <v>1427</v>
      </c>
      <c r="W437" s="125">
        <v>12</v>
      </c>
      <c r="X437" s="103" t="s">
        <v>956</v>
      </c>
      <c r="Y437" s="191">
        <v>1</v>
      </c>
      <c r="Z437" s="127">
        <v>3</v>
      </c>
      <c r="AA437" s="127">
        <v>3</v>
      </c>
      <c r="AB437" s="130">
        <v>3</v>
      </c>
      <c r="AC437" s="177">
        <v>3</v>
      </c>
      <c r="AD437" s="130">
        <v>3</v>
      </c>
      <c r="AE437" s="131">
        <v>3</v>
      </c>
      <c r="AF437" s="130">
        <v>3</v>
      </c>
      <c r="AG437" s="193"/>
      <c r="AH437" s="54">
        <f t="shared" si="12"/>
        <v>0.75</v>
      </c>
      <c r="AI437" s="54">
        <f t="shared" si="13"/>
        <v>0.75</v>
      </c>
      <c r="AJ437" s="135">
        <f>166409006.46+1294831+12867352</f>
        <v>180571189.46000001</v>
      </c>
      <c r="AK437" s="109" t="s">
        <v>1432</v>
      </c>
      <c r="AL437" s="108" t="s">
        <v>1433</v>
      </c>
      <c r="AM437" s="179">
        <v>63157305</v>
      </c>
      <c r="AN437" s="192"/>
    </row>
    <row r="438" spans="1:40" ht="25.5" x14ac:dyDescent="0.25">
      <c r="A438" s="96">
        <v>3</v>
      </c>
      <c r="B438" s="97" t="s">
        <v>281</v>
      </c>
      <c r="C438" s="96">
        <v>1</v>
      </c>
      <c r="D438" s="96" t="s">
        <v>1434</v>
      </c>
      <c r="E438" s="97" t="s">
        <v>1435</v>
      </c>
      <c r="F438" s="98">
        <v>2</v>
      </c>
      <c r="G438" s="96" t="s">
        <v>1436</v>
      </c>
      <c r="H438" s="97" t="s">
        <v>1437</v>
      </c>
      <c r="I438" s="96">
        <v>11</v>
      </c>
      <c r="J438" s="96"/>
      <c r="K438" s="97" t="s">
        <v>1438</v>
      </c>
      <c r="L438" s="98">
        <v>2020051290011</v>
      </c>
      <c r="M438" s="96">
        <v>3</v>
      </c>
      <c r="N438" s="186">
        <v>3123</v>
      </c>
      <c r="O438" s="97" t="str">
        <f>+VLOOKUP(N438,'[6]Productos PD'!$B$2:$C$349,2,FALSE)</f>
        <v>Gestionar la titulación y legalización de vivienda en zona urbana y rural del Municipio.</v>
      </c>
      <c r="P438" s="96" t="s">
        <v>952</v>
      </c>
      <c r="Q438" s="96">
        <v>100</v>
      </c>
      <c r="R438" s="122" t="s">
        <v>953</v>
      </c>
      <c r="S438" s="125">
        <v>10</v>
      </c>
      <c r="T438" s="97" t="s">
        <v>1439</v>
      </c>
      <c r="U438" s="97" t="s">
        <v>1440</v>
      </c>
      <c r="V438" s="96" t="s">
        <v>952</v>
      </c>
      <c r="W438" s="125">
        <v>30</v>
      </c>
      <c r="X438" s="103" t="s">
        <v>956</v>
      </c>
      <c r="Y438" s="122">
        <v>0.4</v>
      </c>
      <c r="Z438" s="126">
        <v>10</v>
      </c>
      <c r="AA438" s="126">
        <v>10</v>
      </c>
      <c r="AB438" s="113">
        <v>15</v>
      </c>
      <c r="AC438" s="133">
        <v>15</v>
      </c>
      <c r="AD438" s="113">
        <v>5</v>
      </c>
      <c r="AE438" s="113">
        <v>5</v>
      </c>
      <c r="AF438" s="113">
        <v>0</v>
      </c>
      <c r="AG438" s="113"/>
      <c r="AH438" s="54">
        <f t="shared" si="12"/>
        <v>1</v>
      </c>
      <c r="AI438" s="54">
        <f t="shared" si="13"/>
        <v>1</v>
      </c>
      <c r="AJ438" s="136">
        <v>15656604</v>
      </c>
      <c r="AK438" s="180" t="s">
        <v>1441</v>
      </c>
      <c r="AL438" s="108" t="s">
        <v>957</v>
      </c>
      <c r="AM438" s="136">
        <v>15656604</v>
      </c>
      <c r="AN438" s="194"/>
    </row>
    <row r="439" spans="1:40" ht="25.5" x14ac:dyDescent="0.25">
      <c r="A439" s="96">
        <v>3</v>
      </c>
      <c r="B439" s="97" t="s">
        <v>281</v>
      </c>
      <c r="C439" s="96">
        <v>1</v>
      </c>
      <c r="D439" s="96" t="s">
        <v>1434</v>
      </c>
      <c r="E439" s="97" t="s">
        <v>1435</v>
      </c>
      <c r="F439" s="98">
        <v>2</v>
      </c>
      <c r="G439" s="96" t="s">
        <v>1436</v>
      </c>
      <c r="H439" s="97" t="s">
        <v>1437</v>
      </c>
      <c r="I439" s="96">
        <v>11</v>
      </c>
      <c r="J439" s="96"/>
      <c r="K439" s="97" t="s">
        <v>1438</v>
      </c>
      <c r="L439" s="98">
        <v>2020051290011</v>
      </c>
      <c r="M439" s="96">
        <v>3</v>
      </c>
      <c r="N439" s="186">
        <v>3123</v>
      </c>
      <c r="O439" s="97" t="str">
        <f>+VLOOKUP(N439,'[6]Productos PD'!$B$2:$C$349,2,FALSE)</f>
        <v>Gestionar la titulación y legalización de vivienda en zona urbana y rural del Municipio.</v>
      </c>
      <c r="P439" s="96" t="s">
        <v>952</v>
      </c>
      <c r="Q439" s="96">
        <v>100</v>
      </c>
      <c r="R439" s="122" t="s">
        <v>953</v>
      </c>
      <c r="S439" s="125">
        <v>10</v>
      </c>
      <c r="T439" s="97" t="s">
        <v>1439</v>
      </c>
      <c r="U439" s="97" t="s">
        <v>1440</v>
      </c>
      <c r="V439" s="96" t="s">
        <v>952</v>
      </c>
      <c r="W439" s="125">
        <v>30</v>
      </c>
      <c r="X439" s="103" t="s">
        <v>956</v>
      </c>
      <c r="Y439" s="122">
        <v>0.4</v>
      </c>
      <c r="Z439" s="126">
        <v>10</v>
      </c>
      <c r="AA439" s="126">
        <v>10</v>
      </c>
      <c r="AB439" s="113">
        <v>15</v>
      </c>
      <c r="AC439" s="133">
        <v>15</v>
      </c>
      <c r="AD439" s="113">
        <v>5</v>
      </c>
      <c r="AE439" s="113">
        <v>5</v>
      </c>
      <c r="AF439" s="113">
        <v>0</v>
      </c>
      <c r="AG439" s="113"/>
      <c r="AH439" s="54">
        <f t="shared" si="12"/>
        <v>1</v>
      </c>
      <c r="AI439" s="54">
        <f t="shared" si="13"/>
        <v>1</v>
      </c>
      <c r="AJ439" s="136">
        <v>3631462</v>
      </c>
      <c r="AK439" s="180">
        <v>30702</v>
      </c>
      <c r="AL439" s="108" t="s">
        <v>957</v>
      </c>
      <c r="AM439" s="136">
        <v>3631462</v>
      </c>
      <c r="AN439" s="194"/>
    </row>
    <row r="440" spans="1:40" ht="51" x14ac:dyDescent="0.25">
      <c r="A440" s="96">
        <v>3</v>
      </c>
      <c r="B440" s="97" t="s">
        <v>281</v>
      </c>
      <c r="C440" s="96">
        <v>1</v>
      </c>
      <c r="D440" s="96" t="s">
        <v>1434</v>
      </c>
      <c r="E440" s="97" t="s">
        <v>1435</v>
      </c>
      <c r="F440" s="98">
        <v>2</v>
      </c>
      <c r="G440" s="96" t="s">
        <v>1436</v>
      </c>
      <c r="H440" s="97" t="s">
        <v>1437</v>
      </c>
      <c r="I440" s="96">
        <v>11</v>
      </c>
      <c r="J440" s="96"/>
      <c r="K440" s="97" t="s">
        <v>1438</v>
      </c>
      <c r="L440" s="98">
        <v>2020051290011</v>
      </c>
      <c r="M440" s="96">
        <v>3</v>
      </c>
      <c r="N440" s="186">
        <v>3123</v>
      </c>
      <c r="O440" s="97" t="str">
        <f>+VLOOKUP(N440,'[6]Productos PD'!$B$2:$C$349,2,FALSE)</f>
        <v>Gestionar la titulación y legalización de vivienda en zona urbana y rural del Municipio.</v>
      </c>
      <c r="P440" s="96" t="s">
        <v>952</v>
      </c>
      <c r="Q440" s="96">
        <v>100</v>
      </c>
      <c r="R440" s="122" t="s">
        <v>953</v>
      </c>
      <c r="S440" s="125">
        <v>10</v>
      </c>
      <c r="T440" s="97" t="s">
        <v>1439</v>
      </c>
      <c r="U440" s="97" t="s">
        <v>1442</v>
      </c>
      <c r="V440" s="96" t="s">
        <v>952</v>
      </c>
      <c r="W440" s="125">
        <v>30</v>
      </c>
      <c r="X440" s="103" t="s">
        <v>956</v>
      </c>
      <c r="Y440" s="122">
        <v>0.6</v>
      </c>
      <c r="Z440" s="126">
        <v>0</v>
      </c>
      <c r="AA440" s="126">
        <v>0</v>
      </c>
      <c r="AB440" s="113">
        <v>0</v>
      </c>
      <c r="AC440" s="133">
        <v>0</v>
      </c>
      <c r="AD440" s="113">
        <v>15</v>
      </c>
      <c r="AE440" s="113">
        <v>0</v>
      </c>
      <c r="AF440" s="113">
        <v>15</v>
      </c>
      <c r="AG440" s="113"/>
      <c r="AH440" s="54">
        <f t="shared" si="12"/>
        <v>0</v>
      </c>
      <c r="AI440" s="54">
        <f t="shared" si="13"/>
        <v>0</v>
      </c>
      <c r="AJ440" s="136">
        <v>35177252</v>
      </c>
      <c r="AK440" s="180">
        <v>30702</v>
      </c>
      <c r="AL440" s="108" t="s">
        <v>957</v>
      </c>
      <c r="AM440" s="136">
        <v>5497327</v>
      </c>
      <c r="AN440" s="195" t="s">
        <v>1443</v>
      </c>
    </row>
    <row r="441" spans="1:40" ht="76.5" x14ac:dyDescent="0.25">
      <c r="A441" s="96">
        <v>3</v>
      </c>
      <c r="B441" s="97" t="s">
        <v>281</v>
      </c>
      <c r="C441" s="96">
        <v>1</v>
      </c>
      <c r="D441" s="96" t="s">
        <v>1434</v>
      </c>
      <c r="E441" s="97" t="s">
        <v>1435</v>
      </c>
      <c r="F441" s="98">
        <v>3</v>
      </c>
      <c r="G441" s="96" t="s">
        <v>1444</v>
      </c>
      <c r="H441" s="97" t="s">
        <v>1445</v>
      </c>
      <c r="I441" s="96">
        <v>11</v>
      </c>
      <c r="J441" s="96"/>
      <c r="K441" s="97" t="s">
        <v>1446</v>
      </c>
      <c r="L441" s="98">
        <v>2020051290064</v>
      </c>
      <c r="M441" s="96">
        <v>3</v>
      </c>
      <c r="N441" s="186">
        <v>3131</v>
      </c>
      <c r="O441" s="97" t="str">
        <f>+VLOOKUP(N441,'[6]Productos PD'!$B$2:$C$349,2,FALSE)</f>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
      <c r="P441" s="96" t="s">
        <v>952</v>
      </c>
      <c r="Q441" s="96">
        <v>4</v>
      </c>
      <c r="R441" s="122" t="s">
        <v>1001</v>
      </c>
      <c r="S441" s="125">
        <v>1</v>
      </c>
      <c r="T441" s="97" t="s">
        <v>1439</v>
      </c>
      <c r="U441" s="105" t="s">
        <v>1447</v>
      </c>
      <c r="V441" s="96" t="s">
        <v>983</v>
      </c>
      <c r="W441" s="122">
        <v>1</v>
      </c>
      <c r="X441" s="103" t="s">
        <v>956</v>
      </c>
      <c r="Y441" s="122">
        <v>1</v>
      </c>
      <c r="Z441" s="196">
        <v>0</v>
      </c>
      <c r="AA441" s="111">
        <v>0</v>
      </c>
      <c r="AB441" s="111">
        <v>0.3</v>
      </c>
      <c r="AC441" s="111">
        <v>0</v>
      </c>
      <c r="AD441" s="111">
        <v>0.4</v>
      </c>
      <c r="AE441" s="111">
        <v>0.1</v>
      </c>
      <c r="AF441" s="111">
        <v>0.3</v>
      </c>
      <c r="AG441" s="113"/>
      <c r="AH441" s="54">
        <f t="shared" si="12"/>
        <v>0.1</v>
      </c>
      <c r="AI441" s="54">
        <f t="shared" si="13"/>
        <v>0.1</v>
      </c>
      <c r="AJ441" s="136">
        <v>140000000</v>
      </c>
      <c r="AK441" s="180">
        <v>51703</v>
      </c>
      <c r="AL441" s="108" t="s">
        <v>1433</v>
      </c>
      <c r="AM441" s="136">
        <v>0</v>
      </c>
      <c r="AN441" s="141" t="s">
        <v>1448</v>
      </c>
    </row>
    <row r="442" spans="1:40" ht="76.5" x14ac:dyDescent="0.25">
      <c r="A442" s="96">
        <v>3</v>
      </c>
      <c r="B442" s="97" t="s">
        <v>281</v>
      </c>
      <c r="C442" s="96">
        <v>1</v>
      </c>
      <c r="D442" s="96" t="s">
        <v>1434</v>
      </c>
      <c r="E442" s="97" t="s">
        <v>1435</v>
      </c>
      <c r="F442" s="98">
        <v>3</v>
      </c>
      <c r="G442" s="96" t="s">
        <v>1444</v>
      </c>
      <c r="H442" s="97" t="s">
        <v>1445</v>
      </c>
      <c r="I442" s="96">
        <v>11</v>
      </c>
      <c r="J442" s="96"/>
      <c r="K442" s="97" t="s">
        <v>1446</v>
      </c>
      <c r="L442" s="98">
        <v>2020051290064</v>
      </c>
      <c r="M442" s="96">
        <v>1</v>
      </c>
      <c r="N442" s="186">
        <v>3131</v>
      </c>
      <c r="O442" s="97" t="str">
        <f>+VLOOKUP(N442,'[6]Productos PD'!$B$2:$C$349,2,FALSE)</f>
        <v>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v>
      </c>
      <c r="P442" s="96" t="s">
        <v>952</v>
      </c>
      <c r="Q442" s="96">
        <v>4</v>
      </c>
      <c r="R442" s="122" t="s">
        <v>1001</v>
      </c>
      <c r="S442" s="125">
        <v>1</v>
      </c>
      <c r="T442" s="97" t="s">
        <v>1439</v>
      </c>
      <c r="U442" s="105" t="s">
        <v>1447</v>
      </c>
      <c r="V442" s="96" t="s">
        <v>983</v>
      </c>
      <c r="W442" s="122">
        <v>1</v>
      </c>
      <c r="X442" s="103" t="s">
        <v>956</v>
      </c>
      <c r="Y442" s="122">
        <v>1</v>
      </c>
      <c r="Z442" s="111">
        <v>0</v>
      </c>
      <c r="AA442" s="111">
        <v>0</v>
      </c>
      <c r="AB442" s="111">
        <v>0.3</v>
      </c>
      <c r="AC442" s="111">
        <v>0</v>
      </c>
      <c r="AD442" s="111">
        <v>0.4</v>
      </c>
      <c r="AE442" s="111">
        <v>0.1</v>
      </c>
      <c r="AF442" s="111">
        <v>0.3</v>
      </c>
      <c r="AG442" s="113"/>
      <c r="AH442" s="54">
        <f t="shared" si="12"/>
        <v>0.1</v>
      </c>
      <c r="AI442" s="54">
        <f t="shared" si="13"/>
        <v>0.1</v>
      </c>
      <c r="AJ442" s="136">
        <v>700000000</v>
      </c>
      <c r="AK442" s="180"/>
      <c r="AL442" s="108" t="s">
        <v>965</v>
      </c>
      <c r="AM442" s="136">
        <v>0</v>
      </c>
      <c r="AN442" s="141" t="s">
        <v>1448</v>
      </c>
    </row>
    <row r="443" spans="1:40" ht="63.75" x14ac:dyDescent="0.25">
      <c r="A443" s="96">
        <v>3</v>
      </c>
      <c r="B443" s="97" t="s">
        <v>281</v>
      </c>
      <c r="C443" s="96">
        <v>1</v>
      </c>
      <c r="D443" s="96" t="s">
        <v>1434</v>
      </c>
      <c r="E443" s="97" t="s">
        <v>1435</v>
      </c>
      <c r="F443" s="98">
        <v>3</v>
      </c>
      <c r="G443" s="96" t="s">
        <v>1444</v>
      </c>
      <c r="H443" s="97" t="s">
        <v>1445</v>
      </c>
      <c r="I443" s="96">
        <v>11</v>
      </c>
      <c r="J443" s="96"/>
      <c r="K443" s="97" t="s">
        <v>1446</v>
      </c>
      <c r="L443" s="98">
        <v>2020051290064</v>
      </c>
      <c r="M443" s="96">
        <v>2</v>
      </c>
      <c r="N443" s="186">
        <v>3132</v>
      </c>
      <c r="O443" s="97" t="str">
        <f>+VLOOKUP(N443,'[6]Productos PD'!$B$2:$C$349,2,FALSE)</f>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
      <c r="P443" s="96" t="s">
        <v>952</v>
      </c>
      <c r="Q443" s="96">
        <v>4</v>
      </c>
      <c r="R443" s="122" t="s">
        <v>953</v>
      </c>
      <c r="S443" s="125">
        <v>1</v>
      </c>
      <c r="T443" s="97" t="s">
        <v>1439</v>
      </c>
      <c r="U443" s="97" t="s">
        <v>1449</v>
      </c>
      <c r="V443" s="96" t="s">
        <v>952</v>
      </c>
      <c r="W443" s="125">
        <v>35</v>
      </c>
      <c r="X443" s="103" t="s">
        <v>956</v>
      </c>
      <c r="Y443" s="122">
        <v>0.8</v>
      </c>
      <c r="Z443" s="126">
        <v>5</v>
      </c>
      <c r="AA443" s="126">
        <v>1</v>
      </c>
      <c r="AB443" s="113">
        <v>10</v>
      </c>
      <c r="AC443" s="133">
        <v>6</v>
      </c>
      <c r="AD443" s="113">
        <v>10</v>
      </c>
      <c r="AE443" s="113">
        <v>11</v>
      </c>
      <c r="AF443" s="113">
        <v>10</v>
      </c>
      <c r="AG443" s="113"/>
      <c r="AH443" s="54">
        <f t="shared" si="12"/>
        <v>0.51428571428571423</v>
      </c>
      <c r="AI443" s="54">
        <f t="shared" si="13"/>
        <v>0.51428571428571423</v>
      </c>
      <c r="AJ443" s="136">
        <v>37993359</v>
      </c>
      <c r="AK443" s="180">
        <v>31002</v>
      </c>
      <c r="AL443" s="108" t="s">
        <v>957</v>
      </c>
      <c r="AM443" s="136">
        <v>21814868</v>
      </c>
      <c r="AN443" s="141"/>
    </row>
    <row r="444" spans="1:40" ht="63.75" x14ac:dyDescent="0.25">
      <c r="A444" s="96">
        <v>3</v>
      </c>
      <c r="B444" s="97" t="s">
        <v>281</v>
      </c>
      <c r="C444" s="96">
        <v>1</v>
      </c>
      <c r="D444" s="96" t="s">
        <v>1434</v>
      </c>
      <c r="E444" s="97" t="s">
        <v>1435</v>
      </c>
      <c r="F444" s="98">
        <v>3</v>
      </c>
      <c r="G444" s="96" t="s">
        <v>1444</v>
      </c>
      <c r="H444" s="97" t="s">
        <v>1445</v>
      </c>
      <c r="I444" s="96">
        <v>11</v>
      </c>
      <c r="J444" s="96"/>
      <c r="K444" s="97" t="s">
        <v>1446</v>
      </c>
      <c r="L444" s="98">
        <v>2020051290064</v>
      </c>
      <c r="M444" s="96">
        <v>2</v>
      </c>
      <c r="N444" s="186">
        <v>3132</v>
      </c>
      <c r="O444" s="97" t="str">
        <f>+VLOOKUP(N444,'[6]Productos PD'!$B$2:$C$349,2,FALSE)</f>
        <v>Formular, estructurar y proyectar estudios técnicos, planes estratégicos y sectoriales para el ordenamiento específico del territorio y la gestión territorial del suelo en zonas de alto riesgo, zonas de protección, áreas protegidas del SINAP de carácter público regionales y cuencas hidrográficas.</v>
      </c>
      <c r="P444" s="96" t="s">
        <v>952</v>
      </c>
      <c r="Q444" s="96">
        <v>4</v>
      </c>
      <c r="R444" s="122" t="s">
        <v>953</v>
      </c>
      <c r="S444" s="125">
        <v>1</v>
      </c>
      <c r="T444" s="97" t="s">
        <v>1439</v>
      </c>
      <c r="U444" s="97" t="s">
        <v>1450</v>
      </c>
      <c r="V444" s="96" t="s">
        <v>983</v>
      </c>
      <c r="W444" s="122">
        <v>1</v>
      </c>
      <c r="X444" s="103" t="s">
        <v>956</v>
      </c>
      <c r="Y444" s="122">
        <v>0.2</v>
      </c>
      <c r="Z444" s="111">
        <v>0</v>
      </c>
      <c r="AA444" s="111">
        <v>0</v>
      </c>
      <c r="AB444" s="111">
        <v>0.8</v>
      </c>
      <c r="AC444" s="111">
        <v>0.8</v>
      </c>
      <c r="AD444" s="111">
        <v>0.2</v>
      </c>
      <c r="AE444" s="111">
        <v>0.2</v>
      </c>
      <c r="AF444" s="111">
        <v>0</v>
      </c>
      <c r="AG444" s="113"/>
      <c r="AH444" s="54">
        <f t="shared" si="12"/>
        <v>1</v>
      </c>
      <c r="AI444" s="54">
        <f t="shared" si="13"/>
        <v>1</v>
      </c>
      <c r="AJ444" s="136">
        <v>7758717</v>
      </c>
      <c r="AK444" s="180">
        <v>31002</v>
      </c>
      <c r="AL444" s="108" t="s">
        <v>957</v>
      </c>
      <c r="AM444" s="136">
        <v>7758717</v>
      </c>
      <c r="AN444" s="141"/>
    </row>
    <row r="445" spans="1:40" ht="38.25" x14ac:dyDescent="0.25">
      <c r="A445" s="96">
        <v>3</v>
      </c>
      <c r="B445" s="97" t="s">
        <v>281</v>
      </c>
      <c r="C445" s="96">
        <v>1</v>
      </c>
      <c r="D445" s="96" t="s">
        <v>1434</v>
      </c>
      <c r="E445" s="97" t="s">
        <v>1435</v>
      </c>
      <c r="F445" s="98">
        <v>3</v>
      </c>
      <c r="G445" s="96" t="s">
        <v>1444</v>
      </c>
      <c r="H445" s="97" t="s">
        <v>1445</v>
      </c>
      <c r="I445" s="96">
        <v>11</v>
      </c>
      <c r="J445" s="96"/>
      <c r="K445" s="97" t="s">
        <v>1446</v>
      </c>
      <c r="L445" s="98">
        <v>2020051290064</v>
      </c>
      <c r="M445" s="96">
        <v>3</v>
      </c>
      <c r="N445" s="96">
        <v>3133</v>
      </c>
      <c r="O445" s="97" t="str">
        <f>+VLOOKUP(N445,'[6]Productos PD'!$B$2:$C$349,2,FALSE)</f>
        <v>Apoyar la formulación, estructuración y ejecución de estudios y/o planes estratégicos de ordenamiento del territorio y el hábitat mediante esquemas asociativos comunitarios y sociales.</v>
      </c>
      <c r="P445" s="96" t="s">
        <v>983</v>
      </c>
      <c r="Q445" s="122">
        <v>1</v>
      </c>
      <c r="R445" s="122" t="s">
        <v>953</v>
      </c>
      <c r="S445" s="122">
        <v>0.5</v>
      </c>
      <c r="T445" s="97" t="s">
        <v>1439</v>
      </c>
      <c r="U445" s="97" t="s">
        <v>1451</v>
      </c>
      <c r="V445" s="96" t="s">
        <v>983</v>
      </c>
      <c r="W445" s="122">
        <v>1</v>
      </c>
      <c r="X445" s="103" t="s">
        <v>956</v>
      </c>
      <c r="Y445" s="122">
        <v>1</v>
      </c>
      <c r="Z445" s="111">
        <v>0</v>
      </c>
      <c r="AA445" s="111">
        <v>0</v>
      </c>
      <c r="AB445" s="111">
        <v>0</v>
      </c>
      <c r="AC445" s="111">
        <v>0</v>
      </c>
      <c r="AD445" s="111">
        <v>1</v>
      </c>
      <c r="AE445" s="111">
        <v>0</v>
      </c>
      <c r="AF445" s="111">
        <v>0</v>
      </c>
      <c r="AG445" s="113"/>
      <c r="AH445" s="54">
        <f t="shared" si="12"/>
        <v>0</v>
      </c>
      <c r="AI445" s="54">
        <f t="shared" si="13"/>
        <v>0</v>
      </c>
      <c r="AJ445" s="136">
        <v>35000000</v>
      </c>
      <c r="AK445" s="180">
        <v>31501</v>
      </c>
      <c r="AL445" s="108" t="s">
        <v>957</v>
      </c>
      <c r="AM445" s="136">
        <v>0</v>
      </c>
      <c r="AN445" s="141" t="s">
        <v>1452</v>
      </c>
    </row>
    <row r="446" spans="1:40" ht="25.5" x14ac:dyDescent="0.25">
      <c r="A446" s="96">
        <v>3</v>
      </c>
      <c r="B446" s="97" t="s">
        <v>281</v>
      </c>
      <c r="C446" s="96">
        <v>1</v>
      </c>
      <c r="D446" s="96" t="s">
        <v>1434</v>
      </c>
      <c r="E446" s="97" t="s">
        <v>1435</v>
      </c>
      <c r="F446" s="98">
        <v>3</v>
      </c>
      <c r="G446" s="96" t="s">
        <v>1444</v>
      </c>
      <c r="H446" s="97" t="s">
        <v>1445</v>
      </c>
      <c r="I446" s="96">
        <v>11</v>
      </c>
      <c r="J446" s="96"/>
      <c r="K446" s="97" t="s">
        <v>1446</v>
      </c>
      <c r="L446" s="98">
        <v>2020051290064</v>
      </c>
      <c r="M446" s="96">
        <v>4</v>
      </c>
      <c r="N446" s="96">
        <v>3134</v>
      </c>
      <c r="O446" s="97" t="str">
        <f>+VLOOKUP(N446,'[6]Productos PD'!$B$2:$C$349,2,FALSE)</f>
        <v>Acciones de apoyo técnico, logístico y operativo para el Consejo Territorial de Planeación CTP.</v>
      </c>
      <c r="P446" s="96" t="s">
        <v>952</v>
      </c>
      <c r="Q446" s="96">
        <v>4</v>
      </c>
      <c r="R446" s="122" t="s">
        <v>953</v>
      </c>
      <c r="S446" s="125">
        <v>1</v>
      </c>
      <c r="T446" s="97" t="s">
        <v>1439</v>
      </c>
      <c r="U446" s="97" t="s">
        <v>1453</v>
      </c>
      <c r="V446" s="96" t="s">
        <v>952</v>
      </c>
      <c r="W446" s="125">
        <v>7</v>
      </c>
      <c r="X446" s="103" t="s">
        <v>956</v>
      </c>
      <c r="Y446" s="122">
        <v>1</v>
      </c>
      <c r="Z446" s="126">
        <v>1</v>
      </c>
      <c r="AA446" s="126">
        <v>1</v>
      </c>
      <c r="AB446" s="113">
        <v>2</v>
      </c>
      <c r="AC446" s="133">
        <v>1</v>
      </c>
      <c r="AD446" s="113">
        <v>2</v>
      </c>
      <c r="AE446" s="113">
        <v>3</v>
      </c>
      <c r="AF446" s="113">
        <v>2</v>
      </c>
      <c r="AG446" s="113"/>
      <c r="AH446" s="54">
        <f t="shared" si="12"/>
        <v>0.7142857142857143</v>
      </c>
      <c r="AI446" s="54">
        <f t="shared" si="13"/>
        <v>0.7142857142857143</v>
      </c>
      <c r="AJ446" s="136">
        <v>3003077</v>
      </c>
      <c r="AK446" s="180">
        <v>31712</v>
      </c>
      <c r="AL446" s="108" t="s">
        <v>957</v>
      </c>
      <c r="AM446" s="136">
        <v>0</v>
      </c>
      <c r="AN446" s="141" t="s">
        <v>1454</v>
      </c>
    </row>
    <row r="447" spans="1:40" ht="38.25" x14ac:dyDescent="0.25">
      <c r="A447" s="96">
        <v>3</v>
      </c>
      <c r="B447" s="97" t="s">
        <v>281</v>
      </c>
      <c r="C447" s="96">
        <v>1</v>
      </c>
      <c r="D447" s="96" t="s">
        <v>1434</v>
      </c>
      <c r="E447" s="97" t="s">
        <v>1435</v>
      </c>
      <c r="F447" s="98">
        <v>3</v>
      </c>
      <c r="G447" s="96" t="s">
        <v>1444</v>
      </c>
      <c r="H447" s="97" t="s">
        <v>1445</v>
      </c>
      <c r="I447" s="96">
        <v>11</v>
      </c>
      <c r="J447" s="96"/>
      <c r="K447" s="97" t="s">
        <v>1446</v>
      </c>
      <c r="L447" s="98">
        <v>2020051290064</v>
      </c>
      <c r="M447" s="96">
        <v>6</v>
      </c>
      <c r="N447" s="96">
        <v>3136</v>
      </c>
      <c r="O447" s="97" t="s">
        <v>839</v>
      </c>
      <c r="P447" s="96" t="s">
        <v>952</v>
      </c>
      <c r="Q447" s="96">
        <v>4</v>
      </c>
      <c r="R447" s="122" t="s">
        <v>953</v>
      </c>
      <c r="S447" s="125">
        <v>1</v>
      </c>
      <c r="T447" s="97" t="s">
        <v>1439</v>
      </c>
      <c r="U447" s="97" t="s">
        <v>1455</v>
      </c>
      <c r="V447" s="96" t="s">
        <v>952</v>
      </c>
      <c r="W447" s="125">
        <v>5</v>
      </c>
      <c r="X447" s="103" t="s">
        <v>962</v>
      </c>
      <c r="Y447" s="122">
        <v>0.4</v>
      </c>
      <c r="Z447" s="126">
        <v>5</v>
      </c>
      <c r="AA447" s="126">
        <v>5</v>
      </c>
      <c r="AB447" s="113">
        <v>5</v>
      </c>
      <c r="AC447" s="133">
        <v>5</v>
      </c>
      <c r="AD447" s="113">
        <v>5</v>
      </c>
      <c r="AE447" s="113">
        <v>5</v>
      </c>
      <c r="AF447" s="113">
        <v>5</v>
      </c>
      <c r="AG447" s="113"/>
      <c r="AH447" s="54">
        <f t="shared" si="12"/>
        <v>1</v>
      </c>
      <c r="AI447" s="54">
        <f t="shared" si="13"/>
        <v>1</v>
      </c>
      <c r="AJ447" s="136">
        <v>287476193</v>
      </c>
      <c r="AK447" s="180">
        <v>31705</v>
      </c>
      <c r="AL447" s="108" t="s">
        <v>957</v>
      </c>
      <c r="AM447" s="136">
        <v>210171039</v>
      </c>
      <c r="AN447" s="141"/>
    </row>
    <row r="448" spans="1:40" ht="38.25" x14ac:dyDescent="0.25">
      <c r="A448" s="96">
        <v>3</v>
      </c>
      <c r="B448" s="97" t="s">
        <v>281</v>
      </c>
      <c r="C448" s="96">
        <v>1</v>
      </c>
      <c r="D448" s="96" t="s">
        <v>1434</v>
      </c>
      <c r="E448" s="97" t="s">
        <v>1435</v>
      </c>
      <c r="F448" s="98">
        <v>3</v>
      </c>
      <c r="G448" s="96" t="s">
        <v>1444</v>
      </c>
      <c r="H448" s="97" t="s">
        <v>1445</v>
      </c>
      <c r="I448" s="96">
        <v>11</v>
      </c>
      <c r="J448" s="96"/>
      <c r="K448" s="97" t="s">
        <v>1446</v>
      </c>
      <c r="L448" s="98">
        <v>2020051290064</v>
      </c>
      <c r="M448" s="96">
        <v>6</v>
      </c>
      <c r="N448" s="96">
        <v>3136</v>
      </c>
      <c r="O448" s="97" t="s">
        <v>839</v>
      </c>
      <c r="P448" s="96" t="s">
        <v>952</v>
      </c>
      <c r="Q448" s="96">
        <v>4</v>
      </c>
      <c r="R448" s="122" t="s">
        <v>953</v>
      </c>
      <c r="S448" s="125">
        <v>1</v>
      </c>
      <c r="T448" s="97" t="s">
        <v>1439</v>
      </c>
      <c r="U448" s="97" t="s">
        <v>1455</v>
      </c>
      <c r="V448" s="96" t="s">
        <v>952</v>
      </c>
      <c r="W448" s="125">
        <v>5</v>
      </c>
      <c r="X448" s="103" t="s">
        <v>962</v>
      </c>
      <c r="Y448" s="122">
        <v>0.4</v>
      </c>
      <c r="Z448" s="126">
        <v>5</v>
      </c>
      <c r="AA448" s="126">
        <v>5</v>
      </c>
      <c r="AB448" s="113">
        <v>5</v>
      </c>
      <c r="AC448" s="133">
        <v>5</v>
      </c>
      <c r="AD448" s="113">
        <v>5</v>
      </c>
      <c r="AE448" s="113">
        <v>5</v>
      </c>
      <c r="AF448" s="113">
        <v>5</v>
      </c>
      <c r="AG448" s="113"/>
      <c r="AH448" s="54">
        <f t="shared" si="12"/>
        <v>1</v>
      </c>
      <c r="AI448" s="54">
        <f t="shared" si="13"/>
        <v>1</v>
      </c>
      <c r="AJ448" s="136">
        <v>35460745</v>
      </c>
      <c r="AK448" s="180">
        <v>31709</v>
      </c>
      <c r="AL448" s="108" t="s">
        <v>957</v>
      </c>
      <c r="AM448" s="136">
        <v>22050425</v>
      </c>
      <c r="AN448" s="141"/>
    </row>
    <row r="449" spans="1:40" ht="38.25" x14ac:dyDescent="0.25">
      <c r="A449" s="96">
        <v>3</v>
      </c>
      <c r="B449" s="97" t="s">
        <v>281</v>
      </c>
      <c r="C449" s="96">
        <v>1</v>
      </c>
      <c r="D449" s="96" t="s">
        <v>1434</v>
      </c>
      <c r="E449" s="97" t="s">
        <v>1435</v>
      </c>
      <c r="F449" s="98">
        <v>3</v>
      </c>
      <c r="G449" s="96" t="s">
        <v>1444</v>
      </c>
      <c r="H449" s="97" t="s">
        <v>1445</v>
      </c>
      <c r="I449" s="96">
        <v>11</v>
      </c>
      <c r="J449" s="96"/>
      <c r="K449" s="97" t="s">
        <v>1446</v>
      </c>
      <c r="L449" s="98">
        <v>2020051290064</v>
      </c>
      <c r="M449" s="96">
        <v>6</v>
      </c>
      <c r="N449" s="96">
        <v>3136</v>
      </c>
      <c r="O449" s="97" t="s">
        <v>839</v>
      </c>
      <c r="P449" s="96" t="s">
        <v>952</v>
      </c>
      <c r="Q449" s="96">
        <v>4</v>
      </c>
      <c r="R449" s="122" t="s">
        <v>953</v>
      </c>
      <c r="S449" s="125">
        <v>1</v>
      </c>
      <c r="T449" s="97" t="s">
        <v>1439</v>
      </c>
      <c r="U449" s="97" t="s">
        <v>1455</v>
      </c>
      <c r="V449" s="96" t="s">
        <v>952</v>
      </c>
      <c r="W449" s="125">
        <v>5</v>
      </c>
      <c r="X449" s="103" t="s">
        <v>962</v>
      </c>
      <c r="Y449" s="122">
        <v>0.4</v>
      </c>
      <c r="Z449" s="126">
        <v>5</v>
      </c>
      <c r="AA449" s="126">
        <v>5</v>
      </c>
      <c r="AB449" s="113">
        <v>5</v>
      </c>
      <c r="AC449" s="133">
        <v>5</v>
      </c>
      <c r="AD449" s="113">
        <v>5</v>
      </c>
      <c r="AE449" s="113">
        <v>5</v>
      </c>
      <c r="AF449" s="113">
        <v>5</v>
      </c>
      <c r="AG449" s="113"/>
      <c r="AH449" s="54">
        <f t="shared" si="12"/>
        <v>1</v>
      </c>
      <c r="AI449" s="54">
        <f t="shared" si="13"/>
        <v>1</v>
      </c>
      <c r="AJ449" s="136">
        <v>14911563</v>
      </c>
      <c r="AK449" s="180">
        <v>51711</v>
      </c>
      <c r="AL449" s="108" t="s">
        <v>1433</v>
      </c>
      <c r="AM449" s="136">
        <v>14911563</v>
      </c>
      <c r="AN449" s="141"/>
    </row>
    <row r="450" spans="1:40" ht="38.25" x14ac:dyDescent="0.25">
      <c r="A450" s="96">
        <v>3</v>
      </c>
      <c r="B450" s="97" t="s">
        <v>281</v>
      </c>
      <c r="C450" s="96">
        <v>1</v>
      </c>
      <c r="D450" s="96" t="s">
        <v>1434</v>
      </c>
      <c r="E450" s="97" t="s">
        <v>1435</v>
      </c>
      <c r="F450" s="98">
        <v>3</v>
      </c>
      <c r="G450" s="96" t="s">
        <v>1444</v>
      </c>
      <c r="H450" s="97" t="s">
        <v>1445</v>
      </c>
      <c r="I450" s="96">
        <v>11</v>
      </c>
      <c r="J450" s="96"/>
      <c r="K450" s="97" t="s">
        <v>1446</v>
      </c>
      <c r="L450" s="98">
        <v>2020051290064</v>
      </c>
      <c r="M450" s="96">
        <v>6</v>
      </c>
      <c r="N450" s="96">
        <v>3136</v>
      </c>
      <c r="O450" s="97" t="s">
        <v>839</v>
      </c>
      <c r="P450" s="96" t="s">
        <v>952</v>
      </c>
      <c r="Q450" s="96">
        <v>4</v>
      </c>
      <c r="R450" s="122" t="s">
        <v>953</v>
      </c>
      <c r="S450" s="125">
        <v>1</v>
      </c>
      <c r="T450" s="97" t="s">
        <v>1439</v>
      </c>
      <c r="U450" s="97" t="s">
        <v>1455</v>
      </c>
      <c r="V450" s="96" t="s">
        <v>952</v>
      </c>
      <c r="W450" s="125">
        <v>5</v>
      </c>
      <c r="X450" s="103" t="s">
        <v>962</v>
      </c>
      <c r="Y450" s="122">
        <v>0.4</v>
      </c>
      <c r="Z450" s="126">
        <v>5</v>
      </c>
      <c r="AA450" s="126">
        <v>5</v>
      </c>
      <c r="AB450" s="113">
        <v>5</v>
      </c>
      <c r="AC450" s="133">
        <v>5</v>
      </c>
      <c r="AD450" s="113">
        <v>5</v>
      </c>
      <c r="AE450" s="113">
        <v>5</v>
      </c>
      <c r="AF450" s="113">
        <v>5</v>
      </c>
      <c r="AG450" s="113"/>
      <c r="AH450" s="54">
        <f t="shared" si="12"/>
        <v>1</v>
      </c>
      <c r="AI450" s="54">
        <f t="shared" si="13"/>
        <v>1</v>
      </c>
      <c r="AJ450" s="136">
        <v>2257017</v>
      </c>
      <c r="AK450" s="180">
        <v>51703</v>
      </c>
      <c r="AL450" s="108" t="s">
        <v>1433</v>
      </c>
      <c r="AM450" s="136">
        <v>0</v>
      </c>
      <c r="AN450" s="141" t="s">
        <v>1456</v>
      </c>
    </row>
    <row r="451" spans="1:40" ht="38.25" x14ac:dyDescent="0.25">
      <c r="A451" s="96">
        <v>3</v>
      </c>
      <c r="B451" s="97" t="s">
        <v>281</v>
      </c>
      <c r="C451" s="96">
        <v>1</v>
      </c>
      <c r="D451" s="96" t="s">
        <v>1434</v>
      </c>
      <c r="E451" s="97" t="s">
        <v>1435</v>
      </c>
      <c r="F451" s="98">
        <v>3</v>
      </c>
      <c r="G451" s="96" t="s">
        <v>1444</v>
      </c>
      <c r="H451" s="97" t="s">
        <v>1445</v>
      </c>
      <c r="I451" s="96">
        <v>11</v>
      </c>
      <c r="J451" s="96"/>
      <c r="K451" s="97" t="s">
        <v>1446</v>
      </c>
      <c r="L451" s="98">
        <v>2020051290064</v>
      </c>
      <c r="M451" s="96">
        <v>6</v>
      </c>
      <c r="N451" s="96">
        <v>3136</v>
      </c>
      <c r="O451" s="97" t="s">
        <v>839</v>
      </c>
      <c r="P451" s="96" t="s">
        <v>952</v>
      </c>
      <c r="Q451" s="96">
        <v>4</v>
      </c>
      <c r="R451" s="122" t="s">
        <v>953</v>
      </c>
      <c r="S451" s="125">
        <v>1</v>
      </c>
      <c r="T451" s="97" t="s">
        <v>1439</v>
      </c>
      <c r="U451" s="97" t="s">
        <v>1457</v>
      </c>
      <c r="V451" s="96" t="s">
        <v>983</v>
      </c>
      <c r="W451" s="122">
        <v>1</v>
      </c>
      <c r="X451" s="103" t="s">
        <v>962</v>
      </c>
      <c r="Y451" s="122">
        <v>0.6</v>
      </c>
      <c r="Z451" s="111">
        <v>1</v>
      </c>
      <c r="AA451" s="111">
        <v>1</v>
      </c>
      <c r="AB451" s="111">
        <v>1</v>
      </c>
      <c r="AC451" s="111">
        <v>1</v>
      </c>
      <c r="AD451" s="111">
        <v>1</v>
      </c>
      <c r="AE451" s="111">
        <v>1</v>
      </c>
      <c r="AF451" s="111">
        <v>1</v>
      </c>
      <c r="AG451" s="113"/>
      <c r="AH451" s="54">
        <f t="shared" si="12"/>
        <v>1</v>
      </c>
      <c r="AI451" s="54">
        <f t="shared" si="13"/>
        <v>1</v>
      </c>
      <c r="AJ451" s="136">
        <v>287476193</v>
      </c>
      <c r="AK451" s="180">
        <v>31705</v>
      </c>
      <c r="AL451" s="108" t="s">
        <v>957</v>
      </c>
      <c r="AM451" s="136">
        <v>210171039</v>
      </c>
      <c r="AN451" s="141"/>
    </row>
    <row r="452" spans="1:40" ht="38.25" x14ac:dyDescent="0.25">
      <c r="A452" s="96">
        <v>3</v>
      </c>
      <c r="B452" s="97" t="s">
        <v>281</v>
      </c>
      <c r="C452" s="96">
        <v>1</v>
      </c>
      <c r="D452" s="96" t="s">
        <v>1434</v>
      </c>
      <c r="E452" s="97" t="s">
        <v>1435</v>
      </c>
      <c r="F452" s="98">
        <v>3</v>
      </c>
      <c r="G452" s="96" t="s">
        <v>1444</v>
      </c>
      <c r="H452" s="97" t="s">
        <v>1445</v>
      </c>
      <c r="I452" s="96">
        <v>11</v>
      </c>
      <c r="J452" s="96"/>
      <c r="K452" s="97" t="s">
        <v>1446</v>
      </c>
      <c r="L452" s="98">
        <v>2020051290064</v>
      </c>
      <c r="M452" s="96">
        <v>6</v>
      </c>
      <c r="N452" s="96">
        <v>3136</v>
      </c>
      <c r="O452" s="97" t="s">
        <v>839</v>
      </c>
      <c r="P452" s="96" t="s">
        <v>952</v>
      </c>
      <c r="Q452" s="96">
        <v>4</v>
      </c>
      <c r="R452" s="122" t="s">
        <v>953</v>
      </c>
      <c r="S452" s="125">
        <v>1</v>
      </c>
      <c r="T452" s="97" t="s">
        <v>1439</v>
      </c>
      <c r="U452" s="97" t="s">
        <v>1457</v>
      </c>
      <c r="V452" s="96" t="s">
        <v>983</v>
      </c>
      <c r="W452" s="122">
        <v>1</v>
      </c>
      <c r="X452" s="103" t="s">
        <v>962</v>
      </c>
      <c r="Y452" s="122">
        <v>0.6</v>
      </c>
      <c r="Z452" s="111">
        <v>1</v>
      </c>
      <c r="AA452" s="111">
        <v>1</v>
      </c>
      <c r="AB452" s="111">
        <v>1</v>
      </c>
      <c r="AC452" s="111">
        <v>1</v>
      </c>
      <c r="AD452" s="111">
        <v>1</v>
      </c>
      <c r="AE452" s="111">
        <v>1</v>
      </c>
      <c r="AF452" s="111">
        <v>1</v>
      </c>
      <c r="AG452" s="113"/>
      <c r="AH452" s="54">
        <f t="shared" si="12"/>
        <v>1</v>
      </c>
      <c r="AI452" s="54">
        <f t="shared" si="13"/>
        <v>1</v>
      </c>
      <c r="AJ452" s="136">
        <v>35460745</v>
      </c>
      <c r="AK452" s="180">
        <v>31709</v>
      </c>
      <c r="AL452" s="108" t="s">
        <v>957</v>
      </c>
      <c r="AM452" s="136">
        <v>22050425</v>
      </c>
      <c r="AN452" s="141"/>
    </row>
    <row r="453" spans="1:40" ht="38.25" x14ac:dyDescent="0.25">
      <c r="A453" s="96">
        <v>3</v>
      </c>
      <c r="B453" s="97" t="s">
        <v>281</v>
      </c>
      <c r="C453" s="96">
        <v>1</v>
      </c>
      <c r="D453" s="96" t="s">
        <v>1434</v>
      </c>
      <c r="E453" s="97" t="s">
        <v>1435</v>
      </c>
      <c r="F453" s="98">
        <v>3</v>
      </c>
      <c r="G453" s="96" t="s">
        <v>1444</v>
      </c>
      <c r="H453" s="97" t="s">
        <v>1445</v>
      </c>
      <c r="I453" s="96">
        <v>11</v>
      </c>
      <c r="J453" s="96"/>
      <c r="K453" s="97" t="s">
        <v>1446</v>
      </c>
      <c r="L453" s="98">
        <v>2020051290064</v>
      </c>
      <c r="M453" s="96">
        <v>6</v>
      </c>
      <c r="N453" s="96">
        <v>3136</v>
      </c>
      <c r="O453" s="97" t="s">
        <v>839</v>
      </c>
      <c r="P453" s="96" t="s">
        <v>952</v>
      </c>
      <c r="Q453" s="96">
        <v>4</v>
      </c>
      <c r="R453" s="122" t="s">
        <v>953</v>
      </c>
      <c r="S453" s="125">
        <v>1</v>
      </c>
      <c r="T453" s="97" t="s">
        <v>1439</v>
      </c>
      <c r="U453" s="97" t="s">
        <v>1457</v>
      </c>
      <c r="V453" s="96" t="s">
        <v>983</v>
      </c>
      <c r="W453" s="122">
        <v>1</v>
      </c>
      <c r="X453" s="103" t="s">
        <v>962</v>
      </c>
      <c r="Y453" s="122">
        <v>0.6</v>
      </c>
      <c r="Z453" s="111">
        <v>1</v>
      </c>
      <c r="AA453" s="111">
        <v>1</v>
      </c>
      <c r="AB453" s="111">
        <v>1</v>
      </c>
      <c r="AC453" s="111">
        <v>1</v>
      </c>
      <c r="AD453" s="111">
        <v>1</v>
      </c>
      <c r="AE453" s="111">
        <v>1</v>
      </c>
      <c r="AF453" s="111">
        <v>1</v>
      </c>
      <c r="AG453" s="113"/>
      <c r="AH453" s="54">
        <f t="shared" si="12"/>
        <v>1</v>
      </c>
      <c r="AI453" s="54">
        <f t="shared" si="13"/>
        <v>1</v>
      </c>
      <c r="AJ453" s="136">
        <v>14911563</v>
      </c>
      <c r="AK453" s="180">
        <v>51711</v>
      </c>
      <c r="AL453" s="108" t="s">
        <v>1433</v>
      </c>
      <c r="AM453" s="136">
        <v>14911563</v>
      </c>
      <c r="AN453" s="141"/>
    </row>
    <row r="454" spans="1:40" ht="38.25" x14ac:dyDescent="0.25">
      <c r="A454" s="96">
        <v>3</v>
      </c>
      <c r="B454" s="97" t="s">
        <v>281</v>
      </c>
      <c r="C454" s="96">
        <v>1</v>
      </c>
      <c r="D454" s="96" t="s">
        <v>1434</v>
      </c>
      <c r="E454" s="97" t="s">
        <v>1435</v>
      </c>
      <c r="F454" s="98">
        <v>3</v>
      </c>
      <c r="G454" s="96" t="s">
        <v>1444</v>
      </c>
      <c r="H454" s="97" t="s">
        <v>1445</v>
      </c>
      <c r="I454" s="96">
        <v>11</v>
      </c>
      <c r="J454" s="96"/>
      <c r="K454" s="97" t="s">
        <v>1446</v>
      </c>
      <c r="L454" s="98">
        <v>2020051290064</v>
      </c>
      <c r="M454" s="96">
        <v>6</v>
      </c>
      <c r="N454" s="96">
        <v>3136</v>
      </c>
      <c r="O454" s="97" t="s">
        <v>839</v>
      </c>
      <c r="P454" s="96" t="s">
        <v>952</v>
      </c>
      <c r="Q454" s="96">
        <v>4</v>
      </c>
      <c r="R454" s="122" t="s">
        <v>953</v>
      </c>
      <c r="S454" s="125">
        <v>1</v>
      </c>
      <c r="T454" s="97" t="s">
        <v>1439</v>
      </c>
      <c r="U454" s="97" t="s">
        <v>1457</v>
      </c>
      <c r="V454" s="96" t="s">
        <v>983</v>
      </c>
      <c r="W454" s="122">
        <v>1</v>
      </c>
      <c r="X454" s="103" t="s">
        <v>962</v>
      </c>
      <c r="Y454" s="122">
        <v>0.6</v>
      </c>
      <c r="Z454" s="111">
        <v>1</v>
      </c>
      <c r="AA454" s="111">
        <v>1</v>
      </c>
      <c r="AB454" s="111">
        <v>1</v>
      </c>
      <c r="AC454" s="111">
        <v>1</v>
      </c>
      <c r="AD454" s="111">
        <v>1</v>
      </c>
      <c r="AE454" s="111">
        <v>1</v>
      </c>
      <c r="AF454" s="111">
        <v>1</v>
      </c>
      <c r="AG454" s="113"/>
      <c r="AH454" s="54">
        <f t="shared" si="12"/>
        <v>1</v>
      </c>
      <c r="AI454" s="54">
        <f t="shared" si="13"/>
        <v>1</v>
      </c>
      <c r="AJ454" s="136">
        <v>2257017</v>
      </c>
      <c r="AK454" s="180">
        <v>51703</v>
      </c>
      <c r="AL454" s="108" t="s">
        <v>1433</v>
      </c>
      <c r="AM454" s="136">
        <v>0</v>
      </c>
      <c r="AN454" s="141" t="s">
        <v>1456</v>
      </c>
    </row>
    <row r="455" spans="1:40" ht="38.25" x14ac:dyDescent="0.25">
      <c r="A455" s="96">
        <v>3</v>
      </c>
      <c r="B455" s="97" t="s">
        <v>281</v>
      </c>
      <c r="C455" s="96">
        <v>1</v>
      </c>
      <c r="D455" s="96" t="s">
        <v>1434</v>
      </c>
      <c r="E455" s="97" t="s">
        <v>1435</v>
      </c>
      <c r="F455" s="98">
        <v>4</v>
      </c>
      <c r="G455" s="96" t="s">
        <v>1458</v>
      </c>
      <c r="H455" s="97" t="s">
        <v>1459</v>
      </c>
      <c r="I455" s="96">
        <v>17</v>
      </c>
      <c r="J455" s="96"/>
      <c r="K455" s="97" t="s">
        <v>1460</v>
      </c>
      <c r="L455" s="98">
        <v>2020051290065</v>
      </c>
      <c r="M455" s="96">
        <v>1</v>
      </c>
      <c r="N455" s="96">
        <v>3141</v>
      </c>
      <c r="O455" s="97" t="str">
        <f>+VLOOKUP(N455,'[6]Productos PD'!$B$2:$C$349,2,FALSE)</f>
        <v>Acciones para la Actualización, aplicación y Mantenimiento de la base cartográfica y sistema de información geográfica del Municipio de Caldas Antioquia.</v>
      </c>
      <c r="P455" s="96" t="s">
        <v>952</v>
      </c>
      <c r="Q455" s="96">
        <v>4</v>
      </c>
      <c r="R455" s="122" t="s">
        <v>953</v>
      </c>
      <c r="S455" s="125">
        <v>1</v>
      </c>
      <c r="T455" s="97" t="s">
        <v>1439</v>
      </c>
      <c r="U455" s="97" t="s">
        <v>1461</v>
      </c>
      <c r="V455" s="96" t="s">
        <v>983</v>
      </c>
      <c r="W455" s="122">
        <v>0.5</v>
      </c>
      <c r="X455" s="103" t="s">
        <v>956</v>
      </c>
      <c r="Y455" s="122">
        <v>1</v>
      </c>
      <c r="Z455" s="111">
        <v>0</v>
      </c>
      <c r="AA455" s="197">
        <v>0</v>
      </c>
      <c r="AB455" s="111">
        <v>0</v>
      </c>
      <c r="AC455" s="111">
        <v>0</v>
      </c>
      <c r="AD455" s="111">
        <v>0</v>
      </c>
      <c r="AE455" s="111">
        <v>0</v>
      </c>
      <c r="AF455" s="111">
        <v>0.5</v>
      </c>
      <c r="AG455" s="113"/>
      <c r="AH455" s="54">
        <f t="shared" si="12"/>
        <v>0</v>
      </c>
      <c r="AI455" s="54">
        <f t="shared" si="13"/>
        <v>0</v>
      </c>
      <c r="AJ455" s="136">
        <v>250000000</v>
      </c>
      <c r="AK455" s="180"/>
      <c r="AL455" s="108" t="s">
        <v>965</v>
      </c>
      <c r="AM455" s="136">
        <v>0</v>
      </c>
      <c r="AN455" s="141"/>
    </row>
    <row r="456" spans="1:40" ht="38.25" x14ac:dyDescent="0.25">
      <c r="A456" s="96">
        <v>3</v>
      </c>
      <c r="B456" s="97" t="s">
        <v>281</v>
      </c>
      <c r="C456" s="96">
        <v>1</v>
      </c>
      <c r="D456" s="96" t="s">
        <v>1434</v>
      </c>
      <c r="E456" s="97" t="s">
        <v>1435</v>
      </c>
      <c r="F456" s="98">
        <v>4</v>
      </c>
      <c r="G456" s="96" t="s">
        <v>1458</v>
      </c>
      <c r="H456" s="97" t="s">
        <v>1459</v>
      </c>
      <c r="I456" s="96">
        <v>17</v>
      </c>
      <c r="J456" s="96"/>
      <c r="K456" s="97" t="s">
        <v>1460</v>
      </c>
      <c r="L456" s="98">
        <v>2020051290065</v>
      </c>
      <c r="M456" s="96">
        <v>2</v>
      </c>
      <c r="N456" s="96">
        <v>3142</v>
      </c>
      <c r="O456" s="97" t="s">
        <v>341</v>
      </c>
      <c r="P456" s="96" t="s">
        <v>952</v>
      </c>
      <c r="Q456" s="96">
        <v>4</v>
      </c>
      <c r="R456" s="122" t="s">
        <v>953</v>
      </c>
      <c r="S456" s="125">
        <v>1</v>
      </c>
      <c r="T456" s="97" t="s">
        <v>1439</v>
      </c>
      <c r="U456" s="97" t="s">
        <v>1462</v>
      </c>
      <c r="V456" s="96" t="s">
        <v>952</v>
      </c>
      <c r="W456" s="125">
        <v>1600</v>
      </c>
      <c r="X456" s="103" t="s">
        <v>956</v>
      </c>
      <c r="Y456" s="122">
        <v>1</v>
      </c>
      <c r="Z456" s="126">
        <v>200</v>
      </c>
      <c r="AA456" s="126">
        <v>164</v>
      </c>
      <c r="AB456" s="113">
        <v>470</v>
      </c>
      <c r="AC456" s="133">
        <v>278</v>
      </c>
      <c r="AD456" s="113">
        <v>470</v>
      </c>
      <c r="AE456" s="145">
        <v>251</v>
      </c>
      <c r="AF456" s="113">
        <v>460</v>
      </c>
      <c r="AG456" s="113"/>
      <c r="AH456" s="54">
        <f t="shared" si="12"/>
        <v>0.43312499999999998</v>
      </c>
      <c r="AI456" s="54">
        <f t="shared" si="13"/>
        <v>0.43312499999999998</v>
      </c>
      <c r="AJ456" s="136">
        <v>48565728</v>
      </c>
      <c r="AK456" s="180">
        <v>31705</v>
      </c>
      <c r="AL456" s="108" t="s">
        <v>957</v>
      </c>
      <c r="AM456" s="136">
        <v>30848731</v>
      </c>
      <c r="AN456" s="141" t="s">
        <v>1463</v>
      </c>
    </row>
    <row r="457" spans="1:40" ht="38.25" x14ac:dyDescent="0.25">
      <c r="A457" s="96">
        <v>3</v>
      </c>
      <c r="B457" s="97" t="s">
        <v>281</v>
      </c>
      <c r="C457" s="96">
        <v>1</v>
      </c>
      <c r="D457" s="96" t="s">
        <v>1434</v>
      </c>
      <c r="E457" s="97" t="s">
        <v>1435</v>
      </c>
      <c r="F457" s="98">
        <v>4</v>
      </c>
      <c r="G457" s="96" t="s">
        <v>1458</v>
      </c>
      <c r="H457" s="97" t="s">
        <v>1459</v>
      </c>
      <c r="I457" s="96">
        <v>17</v>
      </c>
      <c r="J457" s="96"/>
      <c r="K457" s="97" t="s">
        <v>1460</v>
      </c>
      <c r="L457" s="98">
        <v>2020051290065</v>
      </c>
      <c r="M457" s="96">
        <v>2</v>
      </c>
      <c r="N457" s="96">
        <v>3142</v>
      </c>
      <c r="O457" s="97" t="s">
        <v>341</v>
      </c>
      <c r="P457" s="96" t="s">
        <v>952</v>
      </c>
      <c r="Q457" s="96">
        <v>4</v>
      </c>
      <c r="R457" s="122" t="s">
        <v>953</v>
      </c>
      <c r="S457" s="125">
        <v>1</v>
      </c>
      <c r="T457" s="97" t="s">
        <v>1439</v>
      </c>
      <c r="U457" s="97" t="s">
        <v>1462</v>
      </c>
      <c r="V457" s="96" t="s">
        <v>952</v>
      </c>
      <c r="W457" s="125">
        <v>1600</v>
      </c>
      <c r="X457" s="103" t="s">
        <v>956</v>
      </c>
      <c r="Y457" s="122">
        <v>1</v>
      </c>
      <c r="Z457" s="126">
        <v>200</v>
      </c>
      <c r="AA457" s="126">
        <v>164</v>
      </c>
      <c r="AB457" s="113">
        <v>470</v>
      </c>
      <c r="AC457" s="133">
        <v>278</v>
      </c>
      <c r="AD457" s="113">
        <v>470</v>
      </c>
      <c r="AE457" s="145">
        <v>251</v>
      </c>
      <c r="AF457" s="113">
        <v>460</v>
      </c>
      <c r="AG457" s="113"/>
      <c r="AH457" s="54">
        <f t="shared" ref="AH457:AH520" si="16">+IF(X457="Acumulado",(AA457+AC457+AE457+AG457)/(Z457+AB457+AD457+AF457),
IF(X457="No acumulado",IF(AG457&lt;&gt;"",(AG457/IF(AF457=0,1,AF457)),IF(AE457&lt;&gt;"",(AE457/IF(AD457=0,1,AD457)),IF(AC457&lt;&gt;"",(AC457/IF(AB457=0,1,AB457)),IF(AA457&lt;&gt;"",(AA457/IF(Z457=0,1,Z457)))))), IF(X457="Mantenimiento",IF(AG457&lt;&gt;"",(AG457/IF(AG457=0,1,AG457)),IF(AE457&lt;&gt;"",(AE457/IF(AE457=0,1,AE457)),IF(AC457&lt;&gt;"",(AC457/IF(AC457=0,1,AC457)),IF(AA457&lt;&gt;"",(AA457/IF(AA457=0,1,AA457)))))))))</f>
        <v>0.43312499999999998</v>
      </c>
      <c r="AI457" s="54">
        <f t="shared" ref="AI457:AI520" si="17">+IF(AH457&gt;1,1,AH457)</f>
        <v>0.43312499999999998</v>
      </c>
      <c r="AJ457" s="136">
        <v>7734542</v>
      </c>
      <c r="AK457" s="180">
        <v>30702</v>
      </c>
      <c r="AL457" s="108" t="s">
        <v>957</v>
      </c>
      <c r="AM457" s="136">
        <v>0</v>
      </c>
      <c r="AN457" s="141" t="s">
        <v>1464</v>
      </c>
    </row>
    <row r="458" spans="1:40" ht="38.25" x14ac:dyDescent="0.25">
      <c r="A458" s="96">
        <v>3</v>
      </c>
      <c r="B458" s="97" t="s">
        <v>281</v>
      </c>
      <c r="C458" s="96">
        <v>1</v>
      </c>
      <c r="D458" s="96" t="s">
        <v>1434</v>
      </c>
      <c r="E458" s="97" t="s">
        <v>1435</v>
      </c>
      <c r="F458" s="98">
        <v>4</v>
      </c>
      <c r="G458" s="96" t="s">
        <v>1458</v>
      </c>
      <c r="H458" s="97" t="s">
        <v>1459</v>
      </c>
      <c r="I458" s="96">
        <v>17</v>
      </c>
      <c r="J458" s="96"/>
      <c r="K458" s="97" t="s">
        <v>1460</v>
      </c>
      <c r="L458" s="98">
        <v>2020051290065</v>
      </c>
      <c r="M458" s="96">
        <v>2</v>
      </c>
      <c r="N458" s="96">
        <v>3142</v>
      </c>
      <c r="O458" s="97" t="s">
        <v>341</v>
      </c>
      <c r="P458" s="96" t="s">
        <v>952</v>
      </c>
      <c r="Q458" s="96">
        <v>4</v>
      </c>
      <c r="R458" s="122" t="s">
        <v>953</v>
      </c>
      <c r="S458" s="125">
        <v>1</v>
      </c>
      <c r="T458" s="97" t="s">
        <v>1439</v>
      </c>
      <c r="U458" s="97" t="s">
        <v>1462</v>
      </c>
      <c r="V458" s="96" t="s">
        <v>952</v>
      </c>
      <c r="W458" s="125">
        <v>1600</v>
      </c>
      <c r="X458" s="103" t="s">
        <v>956</v>
      </c>
      <c r="Y458" s="122">
        <v>1</v>
      </c>
      <c r="Z458" s="126">
        <v>200</v>
      </c>
      <c r="AA458" s="126">
        <v>164</v>
      </c>
      <c r="AB458" s="113">
        <v>470</v>
      </c>
      <c r="AC458" s="133">
        <v>278</v>
      </c>
      <c r="AD458" s="113">
        <v>470</v>
      </c>
      <c r="AE458" s="145">
        <v>251</v>
      </c>
      <c r="AF458" s="113">
        <v>460</v>
      </c>
      <c r="AG458" s="113"/>
      <c r="AH458" s="54">
        <f t="shared" si="16"/>
        <v>0.43312499999999998</v>
      </c>
      <c r="AI458" s="54">
        <f t="shared" si="17"/>
        <v>0.43312499999999998</v>
      </c>
      <c r="AJ458" s="136">
        <v>56693568</v>
      </c>
      <c r="AK458" s="180">
        <v>51703</v>
      </c>
      <c r="AL458" s="108" t="s">
        <v>957</v>
      </c>
      <c r="AM458" s="136">
        <v>56693568</v>
      </c>
      <c r="AN458" s="141" t="s">
        <v>1463</v>
      </c>
    </row>
    <row r="459" spans="1:40" ht="38.25" x14ac:dyDescent="0.25">
      <c r="A459" s="96">
        <v>3</v>
      </c>
      <c r="B459" s="97" t="s">
        <v>281</v>
      </c>
      <c r="C459" s="96">
        <v>1</v>
      </c>
      <c r="D459" s="96" t="s">
        <v>1434</v>
      </c>
      <c r="E459" s="97" t="s">
        <v>1435</v>
      </c>
      <c r="F459" s="98">
        <v>4</v>
      </c>
      <c r="G459" s="96" t="s">
        <v>1458</v>
      </c>
      <c r="H459" s="97" t="s">
        <v>1459</v>
      </c>
      <c r="I459" s="96">
        <v>17</v>
      </c>
      <c r="J459" s="96"/>
      <c r="K459" s="97" t="s">
        <v>1460</v>
      </c>
      <c r="L459" s="98">
        <v>2020051290065</v>
      </c>
      <c r="M459" s="96">
        <v>3</v>
      </c>
      <c r="N459" s="96">
        <v>3143</v>
      </c>
      <c r="O459" s="97" t="str">
        <f>+VLOOKUP(N459,'[6]Productos PD'!$B$2:$C$349,2,FALSE)</f>
        <v>Acciones para Actualizar y modernizar el hardware y software de la Unidad de catastro de la secretaría de planeación del Municipio de Caldas.</v>
      </c>
      <c r="P459" s="96" t="s">
        <v>952</v>
      </c>
      <c r="Q459" s="96">
        <v>4</v>
      </c>
      <c r="R459" s="122" t="s">
        <v>953</v>
      </c>
      <c r="S459" s="125">
        <v>1</v>
      </c>
      <c r="T459" s="97" t="s">
        <v>1439</v>
      </c>
      <c r="U459" s="97" t="s">
        <v>1465</v>
      </c>
      <c r="V459" s="96" t="s">
        <v>952</v>
      </c>
      <c r="W459" s="125">
        <v>1</v>
      </c>
      <c r="X459" s="103" t="s">
        <v>956</v>
      </c>
      <c r="Y459" s="122">
        <v>1</v>
      </c>
      <c r="Z459" s="126">
        <v>0</v>
      </c>
      <c r="AA459" s="126">
        <v>0</v>
      </c>
      <c r="AB459" s="113">
        <v>0</v>
      </c>
      <c r="AC459" s="133">
        <v>0</v>
      </c>
      <c r="AD459" s="113">
        <v>0</v>
      </c>
      <c r="AE459" s="113">
        <v>0</v>
      </c>
      <c r="AF459" s="113">
        <v>1</v>
      </c>
      <c r="AG459" s="113"/>
      <c r="AH459" s="54">
        <f t="shared" si="16"/>
        <v>0</v>
      </c>
      <c r="AI459" s="54">
        <f t="shared" si="17"/>
        <v>0</v>
      </c>
      <c r="AJ459" s="136">
        <v>51000000</v>
      </c>
      <c r="AK459" s="180">
        <v>51001</v>
      </c>
      <c r="AL459" s="109" t="s">
        <v>1433</v>
      </c>
      <c r="AM459" s="136">
        <v>0</v>
      </c>
      <c r="AN459" s="141"/>
    </row>
    <row r="460" spans="1:40" ht="38.25" x14ac:dyDescent="0.25">
      <c r="A460" s="96">
        <v>3</v>
      </c>
      <c r="B460" s="97" t="s">
        <v>281</v>
      </c>
      <c r="C460" s="96">
        <v>1</v>
      </c>
      <c r="D460" s="96" t="s">
        <v>1434</v>
      </c>
      <c r="E460" s="97" t="s">
        <v>1435</v>
      </c>
      <c r="F460" s="98">
        <v>4</v>
      </c>
      <c r="G460" s="96" t="s">
        <v>1458</v>
      </c>
      <c r="H460" s="97" t="s">
        <v>1459</v>
      </c>
      <c r="I460" s="96">
        <v>9</v>
      </c>
      <c r="J460" s="96"/>
      <c r="K460" s="97" t="s">
        <v>1460</v>
      </c>
      <c r="L460" s="98">
        <v>2020051290065</v>
      </c>
      <c r="M460" s="96">
        <v>4</v>
      </c>
      <c r="N460" s="96">
        <v>3144</v>
      </c>
      <c r="O460" s="97" t="str">
        <f>+VLOOKUP(N460,'[6]Productos PD'!$B$2:$C$349,2,FALSE)</f>
        <v>Acciones para implementar la política de catastro Multipropósito a la que refieren los artículos 79 a 82 de la Ley 1955 de 2019 - Plan Nacional de Desarrollo, y los Decretos 1983 de 2019 y 148 de 2020.</v>
      </c>
      <c r="P460" s="96" t="s">
        <v>952</v>
      </c>
      <c r="Q460" s="96">
        <v>4</v>
      </c>
      <c r="R460" s="122" t="s">
        <v>953</v>
      </c>
      <c r="S460" s="125">
        <v>1</v>
      </c>
      <c r="T460" s="97" t="s">
        <v>1439</v>
      </c>
      <c r="U460" s="97" t="s">
        <v>1466</v>
      </c>
      <c r="V460" s="96" t="s">
        <v>983</v>
      </c>
      <c r="W460" s="122">
        <v>1</v>
      </c>
      <c r="X460" s="103" t="s">
        <v>962</v>
      </c>
      <c r="Y460" s="122">
        <v>1</v>
      </c>
      <c r="Z460" s="111">
        <v>1</v>
      </c>
      <c r="AA460" s="111">
        <v>1</v>
      </c>
      <c r="AB460" s="111">
        <v>1</v>
      </c>
      <c r="AC460" s="111">
        <v>1</v>
      </c>
      <c r="AD460" s="111">
        <v>1</v>
      </c>
      <c r="AE460" s="111">
        <v>1</v>
      </c>
      <c r="AF460" s="111">
        <v>1</v>
      </c>
      <c r="AG460" s="113"/>
      <c r="AH460" s="54">
        <f t="shared" si="16"/>
        <v>1</v>
      </c>
      <c r="AI460" s="54">
        <f t="shared" si="17"/>
        <v>1</v>
      </c>
      <c r="AJ460" s="136">
        <v>15656604</v>
      </c>
      <c r="AK460" s="180">
        <v>31705</v>
      </c>
      <c r="AL460" s="108" t="s">
        <v>957</v>
      </c>
      <c r="AM460" s="136">
        <v>15656604</v>
      </c>
      <c r="AN460" s="141"/>
    </row>
    <row r="461" spans="1:40" ht="38.25" x14ac:dyDescent="0.25">
      <c r="A461" s="96">
        <v>3</v>
      </c>
      <c r="B461" s="97" t="s">
        <v>281</v>
      </c>
      <c r="C461" s="96">
        <v>1</v>
      </c>
      <c r="D461" s="96" t="s">
        <v>1434</v>
      </c>
      <c r="E461" s="97" t="s">
        <v>1435</v>
      </c>
      <c r="F461" s="98">
        <v>4</v>
      </c>
      <c r="G461" s="96" t="s">
        <v>1458</v>
      </c>
      <c r="H461" s="97" t="s">
        <v>1459</v>
      </c>
      <c r="I461" s="96">
        <v>9</v>
      </c>
      <c r="J461" s="96"/>
      <c r="K461" s="97" t="s">
        <v>1460</v>
      </c>
      <c r="L461" s="98">
        <v>2020051290065</v>
      </c>
      <c r="M461" s="96">
        <v>4</v>
      </c>
      <c r="N461" s="96">
        <v>3144</v>
      </c>
      <c r="O461" s="97" t="str">
        <f>+VLOOKUP(N461,'[6]Productos PD'!$B$2:$C$349,2,FALSE)</f>
        <v>Acciones para implementar la política de catastro Multipropósito a la que refieren los artículos 79 a 82 de la Ley 1955 de 2019 - Plan Nacional de Desarrollo, y los Decretos 1983 de 2019 y 148 de 2020.</v>
      </c>
      <c r="P461" s="96" t="s">
        <v>952</v>
      </c>
      <c r="Q461" s="96">
        <v>4</v>
      </c>
      <c r="R461" s="122" t="s">
        <v>953</v>
      </c>
      <c r="S461" s="125">
        <v>1</v>
      </c>
      <c r="T461" s="97" t="s">
        <v>1439</v>
      </c>
      <c r="U461" s="97" t="s">
        <v>1466</v>
      </c>
      <c r="V461" s="96" t="s">
        <v>983</v>
      </c>
      <c r="W461" s="122">
        <v>1</v>
      </c>
      <c r="X461" s="103" t="s">
        <v>962</v>
      </c>
      <c r="Y461" s="122">
        <v>1</v>
      </c>
      <c r="Z461" s="111">
        <v>1</v>
      </c>
      <c r="AA461" s="197">
        <v>1</v>
      </c>
      <c r="AB461" s="111">
        <v>1</v>
      </c>
      <c r="AC461" s="111">
        <v>1</v>
      </c>
      <c r="AD461" s="111">
        <v>1</v>
      </c>
      <c r="AE461" s="111">
        <v>1</v>
      </c>
      <c r="AF461" s="111">
        <v>1</v>
      </c>
      <c r="AG461" s="113"/>
      <c r="AH461" s="54">
        <f t="shared" si="16"/>
        <v>1</v>
      </c>
      <c r="AI461" s="54">
        <f t="shared" si="17"/>
        <v>1</v>
      </c>
      <c r="AJ461" s="136">
        <v>14525850</v>
      </c>
      <c r="AK461" s="180">
        <v>30702</v>
      </c>
      <c r="AL461" s="108" t="s">
        <v>957</v>
      </c>
      <c r="AM461" s="136">
        <v>6610566</v>
      </c>
      <c r="AN461" s="141"/>
    </row>
    <row r="462" spans="1:40" ht="76.5" x14ac:dyDescent="0.25">
      <c r="A462" s="96">
        <v>3</v>
      </c>
      <c r="B462" s="97" t="s">
        <v>281</v>
      </c>
      <c r="C462" s="96">
        <v>1</v>
      </c>
      <c r="D462" s="96" t="s">
        <v>1434</v>
      </c>
      <c r="E462" s="97" t="s">
        <v>1435</v>
      </c>
      <c r="F462" s="98">
        <v>4</v>
      </c>
      <c r="G462" s="96" t="s">
        <v>1458</v>
      </c>
      <c r="H462" s="97" t="s">
        <v>1459</v>
      </c>
      <c r="I462" s="96">
        <v>9</v>
      </c>
      <c r="J462" s="96"/>
      <c r="K462" s="97" t="s">
        <v>1460</v>
      </c>
      <c r="L462" s="98">
        <v>2020051290065</v>
      </c>
      <c r="M462" s="96">
        <v>5</v>
      </c>
      <c r="N462" s="96">
        <v>3145</v>
      </c>
      <c r="O462" s="97" t="str">
        <f>+VLOOKUP(N462,'[6]Productos PD'!$B$2:$C$349,2,FALSE)</f>
        <v>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v>
      </c>
      <c r="P462" s="96" t="s">
        <v>952</v>
      </c>
      <c r="Q462" s="96">
        <v>3</v>
      </c>
      <c r="R462" s="122" t="s">
        <v>953</v>
      </c>
      <c r="S462" s="125">
        <v>1</v>
      </c>
      <c r="T462" s="97" t="s">
        <v>1439</v>
      </c>
      <c r="U462" s="97" t="s">
        <v>1467</v>
      </c>
      <c r="V462" s="96" t="s">
        <v>983</v>
      </c>
      <c r="W462" s="122">
        <v>1</v>
      </c>
      <c r="X462" s="103" t="s">
        <v>956</v>
      </c>
      <c r="Y462" s="122">
        <v>1</v>
      </c>
      <c r="Z462" s="111">
        <v>0</v>
      </c>
      <c r="AA462" s="197">
        <v>0</v>
      </c>
      <c r="AB462" s="111">
        <v>0</v>
      </c>
      <c r="AC462" s="111">
        <v>0</v>
      </c>
      <c r="AD462" s="111">
        <v>0</v>
      </c>
      <c r="AE462" s="111">
        <v>0</v>
      </c>
      <c r="AF462" s="111">
        <v>1</v>
      </c>
      <c r="AG462" s="113"/>
      <c r="AH462" s="54">
        <f t="shared" si="16"/>
        <v>0</v>
      </c>
      <c r="AI462" s="54">
        <f t="shared" si="17"/>
        <v>0</v>
      </c>
      <c r="AJ462" s="136">
        <v>0</v>
      </c>
      <c r="AK462" s="180">
        <v>31705</v>
      </c>
      <c r="AL462" s="108" t="s">
        <v>957</v>
      </c>
      <c r="AM462" s="136">
        <v>0</v>
      </c>
      <c r="AN462" s="141"/>
    </row>
    <row r="463" spans="1:40" ht="38.25" x14ac:dyDescent="0.25">
      <c r="A463" s="96">
        <v>3</v>
      </c>
      <c r="B463" s="97" t="s">
        <v>281</v>
      </c>
      <c r="C463" s="96">
        <v>1</v>
      </c>
      <c r="D463" s="96" t="s">
        <v>1434</v>
      </c>
      <c r="E463" s="97" t="s">
        <v>1435</v>
      </c>
      <c r="F463" s="98">
        <v>4</v>
      </c>
      <c r="G463" s="96" t="s">
        <v>1458</v>
      </c>
      <c r="H463" s="97" t="s">
        <v>1459</v>
      </c>
      <c r="I463" s="96">
        <v>17</v>
      </c>
      <c r="J463" s="96"/>
      <c r="K463" s="97" t="s">
        <v>1460</v>
      </c>
      <c r="L463" s="98">
        <v>2020051290065</v>
      </c>
      <c r="M463" s="96">
        <v>6</v>
      </c>
      <c r="N463" s="96">
        <v>3146</v>
      </c>
      <c r="O463" s="97" t="str">
        <f>+VLOOKUP(N463,'[6]Productos PD'!$B$2:$C$349,2,FALSE)</f>
        <v>Acciones para mantener actualizada la base de datos de la estratificación urbana y rural</v>
      </c>
      <c r="P463" s="96" t="s">
        <v>952</v>
      </c>
      <c r="Q463" s="96">
        <v>4</v>
      </c>
      <c r="R463" s="122" t="s">
        <v>953</v>
      </c>
      <c r="S463" s="125">
        <v>1</v>
      </c>
      <c r="T463" s="97" t="s">
        <v>1439</v>
      </c>
      <c r="U463" s="97" t="s">
        <v>1468</v>
      </c>
      <c r="V463" s="96" t="s">
        <v>952</v>
      </c>
      <c r="W463" s="125">
        <v>11</v>
      </c>
      <c r="X463" s="103" t="s">
        <v>956</v>
      </c>
      <c r="Y463" s="122">
        <v>0.2</v>
      </c>
      <c r="Z463" s="126">
        <v>2</v>
      </c>
      <c r="AA463" s="126">
        <v>2</v>
      </c>
      <c r="AB463" s="113">
        <v>3</v>
      </c>
      <c r="AC463" s="133">
        <v>2</v>
      </c>
      <c r="AD463" s="113">
        <v>3</v>
      </c>
      <c r="AE463" s="113">
        <v>3</v>
      </c>
      <c r="AF463" s="113">
        <v>3</v>
      </c>
      <c r="AG463" s="113"/>
      <c r="AH463" s="54">
        <f t="shared" si="16"/>
        <v>0.63636363636363635</v>
      </c>
      <c r="AI463" s="54">
        <f t="shared" si="17"/>
        <v>0.63636363636363635</v>
      </c>
      <c r="AJ463" s="136">
        <v>3627828</v>
      </c>
      <c r="AK463" s="180">
        <v>61701</v>
      </c>
      <c r="AL463" s="108" t="s">
        <v>965</v>
      </c>
      <c r="AM463" s="136">
        <v>976732</v>
      </c>
      <c r="AN463" s="141" t="s">
        <v>1469</v>
      </c>
    </row>
    <row r="464" spans="1:40" ht="38.25" x14ac:dyDescent="0.25">
      <c r="A464" s="96">
        <v>3</v>
      </c>
      <c r="B464" s="97" t="s">
        <v>281</v>
      </c>
      <c r="C464" s="96">
        <v>1</v>
      </c>
      <c r="D464" s="96" t="s">
        <v>1434</v>
      </c>
      <c r="E464" s="97" t="s">
        <v>1435</v>
      </c>
      <c r="F464" s="98">
        <v>4</v>
      </c>
      <c r="G464" s="96" t="s">
        <v>1458</v>
      </c>
      <c r="H464" s="97" t="s">
        <v>1459</v>
      </c>
      <c r="I464" s="96">
        <v>17</v>
      </c>
      <c r="J464" s="96"/>
      <c r="K464" s="97" t="s">
        <v>1460</v>
      </c>
      <c r="L464" s="98">
        <v>2020051290065</v>
      </c>
      <c r="M464" s="96">
        <v>6</v>
      </c>
      <c r="N464" s="96">
        <v>3146</v>
      </c>
      <c r="O464" s="97" t="str">
        <f>+VLOOKUP(N464,'[6]Productos PD'!$B$2:$C$349,2,FALSE)</f>
        <v>Acciones para mantener actualizada la base de datos de la estratificación urbana y rural</v>
      </c>
      <c r="P464" s="96" t="s">
        <v>952</v>
      </c>
      <c r="Q464" s="96">
        <v>4</v>
      </c>
      <c r="R464" s="122" t="s">
        <v>953</v>
      </c>
      <c r="S464" s="125">
        <v>1</v>
      </c>
      <c r="T464" s="97" t="s">
        <v>1439</v>
      </c>
      <c r="U464" s="97" t="s">
        <v>1470</v>
      </c>
      <c r="V464" s="96" t="s">
        <v>952</v>
      </c>
      <c r="W464" s="125">
        <v>20000</v>
      </c>
      <c r="X464" s="103" t="s">
        <v>956</v>
      </c>
      <c r="Y464" s="122">
        <v>0.8</v>
      </c>
      <c r="Z464" s="126">
        <v>0</v>
      </c>
      <c r="AA464" s="126">
        <v>0</v>
      </c>
      <c r="AB464" s="113">
        <v>8000</v>
      </c>
      <c r="AC464" s="133">
        <v>8718</v>
      </c>
      <c r="AD464" s="113">
        <v>8000</v>
      </c>
      <c r="AE464" s="113">
        <v>7062</v>
      </c>
      <c r="AF464" s="113">
        <v>4000</v>
      </c>
      <c r="AG464" s="113"/>
      <c r="AH464" s="54">
        <f t="shared" si="16"/>
        <v>0.78900000000000003</v>
      </c>
      <c r="AI464" s="54">
        <f t="shared" si="17"/>
        <v>0.78900000000000003</v>
      </c>
      <c r="AJ464" s="136">
        <v>171415047</v>
      </c>
      <c r="AK464" s="180">
        <v>61701</v>
      </c>
      <c r="AL464" s="108" t="s">
        <v>965</v>
      </c>
      <c r="AM464" s="136">
        <v>55718932</v>
      </c>
      <c r="AN464" s="141"/>
    </row>
    <row r="465" spans="1:40" ht="63.75" x14ac:dyDescent="0.25">
      <c r="A465" s="96">
        <v>3</v>
      </c>
      <c r="B465" s="97" t="s">
        <v>281</v>
      </c>
      <c r="C465" s="96">
        <v>1</v>
      </c>
      <c r="D465" s="96" t="s">
        <v>1434</v>
      </c>
      <c r="E465" s="97" t="s">
        <v>1435</v>
      </c>
      <c r="F465" s="98">
        <v>5</v>
      </c>
      <c r="G465" s="96" t="s">
        <v>1471</v>
      </c>
      <c r="H465" s="97" t="s">
        <v>1472</v>
      </c>
      <c r="I465" s="96">
        <v>9</v>
      </c>
      <c r="J465" s="96"/>
      <c r="K465" s="97" t="s">
        <v>1473</v>
      </c>
      <c r="L465" s="98">
        <v>2020051290007</v>
      </c>
      <c r="M465" s="96">
        <v>1</v>
      </c>
      <c r="N465" s="96">
        <v>3151</v>
      </c>
      <c r="O465" s="97" t="str">
        <f>+VLOOKUP(N465,'[6]Productos PD'!$B$2:$C$349,2,FALSE)</f>
        <v>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v>
      </c>
      <c r="P465" s="96" t="s">
        <v>1295</v>
      </c>
      <c r="Q465" s="122">
        <v>1</v>
      </c>
      <c r="R465" s="122" t="s">
        <v>1001</v>
      </c>
      <c r="S465" s="122">
        <v>0.75</v>
      </c>
      <c r="T465" s="97" t="s">
        <v>1439</v>
      </c>
      <c r="U465" s="97" t="s">
        <v>1474</v>
      </c>
      <c r="V465" s="96" t="s">
        <v>983</v>
      </c>
      <c r="W465" s="122">
        <v>1</v>
      </c>
      <c r="X465" s="103" t="s">
        <v>956</v>
      </c>
      <c r="Y465" s="122">
        <v>1</v>
      </c>
      <c r="Z465" s="111">
        <v>0</v>
      </c>
      <c r="AA465" s="197">
        <v>0</v>
      </c>
      <c r="AB465" s="111">
        <v>0.15</v>
      </c>
      <c r="AC465" s="111">
        <v>0</v>
      </c>
      <c r="AD465" s="111">
        <v>0.7</v>
      </c>
      <c r="AE465" s="111">
        <v>0.1</v>
      </c>
      <c r="AF465" s="111">
        <v>0.15</v>
      </c>
      <c r="AG465" s="113"/>
      <c r="AH465" s="54">
        <f t="shared" si="16"/>
        <v>0.1</v>
      </c>
      <c r="AI465" s="54">
        <f t="shared" si="17"/>
        <v>0.1</v>
      </c>
      <c r="AJ465" s="136">
        <v>379133096</v>
      </c>
      <c r="AK465" s="180"/>
      <c r="AL465" s="108" t="s">
        <v>965</v>
      </c>
      <c r="AM465" s="136">
        <v>0</v>
      </c>
      <c r="AN465" s="194" t="s">
        <v>1475</v>
      </c>
    </row>
    <row r="466" spans="1:40" ht="63.75" x14ac:dyDescent="0.25">
      <c r="A466" s="96">
        <v>3</v>
      </c>
      <c r="B466" s="97" t="s">
        <v>281</v>
      </c>
      <c r="C466" s="96">
        <v>2</v>
      </c>
      <c r="D466" s="96" t="s">
        <v>1476</v>
      </c>
      <c r="E466" s="97" t="s">
        <v>1477</v>
      </c>
      <c r="F466" s="98">
        <v>1</v>
      </c>
      <c r="G466" s="96" t="s">
        <v>1478</v>
      </c>
      <c r="H466" s="97" t="s">
        <v>1479</v>
      </c>
      <c r="I466" s="96">
        <v>13</v>
      </c>
      <c r="J466" s="96"/>
      <c r="K466" s="97" t="s">
        <v>1480</v>
      </c>
      <c r="L466" s="98">
        <v>2020051290066</v>
      </c>
      <c r="M466" s="96">
        <v>1</v>
      </c>
      <c r="N466" s="96">
        <v>3211</v>
      </c>
      <c r="O466" s="97" t="str">
        <f>+VLOOKUP(N466,'[6]Productos PD'!$B$2:$C$349,2,FALSE)</f>
        <v>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v>
      </c>
      <c r="P466" s="96" t="s">
        <v>952</v>
      </c>
      <c r="Q466" s="96">
        <v>3</v>
      </c>
      <c r="R466" s="122" t="s">
        <v>953</v>
      </c>
      <c r="S466" s="125">
        <v>1</v>
      </c>
      <c r="T466" s="97" t="s">
        <v>1439</v>
      </c>
      <c r="U466" s="97" t="s">
        <v>1481</v>
      </c>
      <c r="V466" s="96" t="s">
        <v>983</v>
      </c>
      <c r="W466" s="54">
        <v>1</v>
      </c>
      <c r="X466" s="103" t="s">
        <v>956</v>
      </c>
      <c r="Y466" s="122">
        <v>1</v>
      </c>
      <c r="Z466" s="111">
        <v>0</v>
      </c>
      <c r="AA466" s="197">
        <v>0</v>
      </c>
      <c r="AB466" s="111">
        <v>0.4</v>
      </c>
      <c r="AC466" s="111">
        <v>0.1</v>
      </c>
      <c r="AD466" s="111">
        <v>0.6</v>
      </c>
      <c r="AE466" s="111">
        <v>0</v>
      </c>
      <c r="AF466" s="111">
        <v>0</v>
      </c>
      <c r="AG466" s="113"/>
      <c r="AH466" s="54">
        <f t="shared" si="16"/>
        <v>0.1</v>
      </c>
      <c r="AI466" s="54">
        <f t="shared" si="17"/>
        <v>0.1</v>
      </c>
      <c r="AJ466" s="136">
        <v>150000000</v>
      </c>
      <c r="AK466" s="180">
        <v>31002</v>
      </c>
      <c r="AL466" s="108" t="s">
        <v>957</v>
      </c>
      <c r="AM466" s="136">
        <v>0</v>
      </c>
      <c r="AN466" s="141" t="s">
        <v>1482</v>
      </c>
    </row>
    <row r="467" spans="1:40" ht="51" x14ac:dyDescent="0.25">
      <c r="A467" s="96">
        <v>3</v>
      </c>
      <c r="B467" s="97" t="s">
        <v>281</v>
      </c>
      <c r="C467" s="96">
        <v>2</v>
      </c>
      <c r="D467" s="96" t="s">
        <v>1476</v>
      </c>
      <c r="E467" s="97" t="s">
        <v>1477</v>
      </c>
      <c r="F467" s="98">
        <v>1</v>
      </c>
      <c r="G467" s="96" t="s">
        <v>1478</v>
      </c>
      <c r="H467" s="97" t="s">
        <v>1479</v>
      </c>
      <c r="I467" s="96">
        <v>13</v>
      </c>
      <c r="J467" s="96"/>
      <c r="K467" s="97" t="s">
        <v>1480</v>
      </c>
      <c r="L467" s="98">
        <v>2020051290066</v>
      </c>
      <c r="M467" s="96">
        <v>2</v>
      </c>
      <c r="N467" s="96">
        <v>3212</v>
      </c>
      <c r="O467" s="97" t="str">
        <f>+VLOOKUP(N467,'[6]Productos PD'!$B$2:$C$349,2,FALSE)</f>
        <v>Acciones institucionales para la reducción de emisiones de GEI, a partir del uso de otras fuentes energéticas, menos intensivas en el uso de combustibles fósiles o combustibles con menores emisiones en el sector industrial y el sector automotor.</v>
      </c>
      <c r="P467" s="96" t="s">
        <v>952</v>
      </c>
      <c r="Q467" s="96">
        <v>4</v>
      </c>
      <c r="R467" s="122" t="s">
        <v>953</v>
      </c>
      <c r="S467" s="125">
        <v>1</v>
      </c>
      <c r="T467" s="97" t="s">
        <v>1439</v>
      </c>
      <c r="U467" s="97" t="s">
        <v>1483</v>
      </c>
      <c r="V467" s="96" t="s">
        <v>983</v>
      </c>
      <c r="W467" s="122">
        <v>1</v>
      </c>
      <c r="X467" s="103" t="s">
        <v>956</v>
      </c>
      <c r="Y467" s="122">
        <v>1</v>
      </c>
      <c r="Z467" s="111">
        <v>0</v>
      </c>
      <c r="AA467" s="197">
        <v>0</v>
      </c>
      <c r="AB467" s="111">
        <v>0</v>
      </c>
      <c r="AC467" s="111">
        <v>0</v>
      </c>
      <c r="AD467" s="111">
        <v>0.5</v>
      </c>
      <c r="AE467" s="111">
        <v>0</v>
      </c>
      <c r="AF467" s="111">
        <v>1</v>
      </c>
      <c r="AG467" s="113"/>
      <c r="AH467" s="54">
        <f t="shared" si="16"/>
        <v>0</v>
      </c>
      <c r="AI467" s="54">
        <f t="shared" si="17"/>
        <v>0</v>
      </c>
      <c r="AJ467" s="136">
        <v>5105346</v>
      </c>
      <c r="AK467" s="180">
        <v>31002</v>
      </c>
      <c r="AL467" s="108" t="s">
        <v>957</v>
      </c>
      <c r="AM467" s="136">
        <v>2889467.9578918489</v>
      </c>
      <c r="AN467" s="141" t="s">
        <v>1484</v>
      </c>
    </row>
    <row r="468" spans="1:40" ht="51" x14ac:dyDescent="0.25">
      <c r="A468" s="96">
        <v>3</v>
      </c>
      <c r="B468" s="97" t="s">
        <v>281</v>
      </c>
      <c r="C468" s="96">
        <v>2</v>
      </c>
      <c r="D468" s="96" t="s">
        <v>1476</v>
      </c>
      <c r="E468" s="97" t="s">
        <v>1477</v>
      </c>
      <c r="F468" s="98">
        <v>2</v>
      </c>
      <c r="G468" s="96" t="s">
        <v>1485</v>
      </c>
      <c r="H468" s="97" t="s">
        <v>1486</v>
      </c>
      <c r="I468" s="96">
        <v>15</v>
      </c>
      <c r="J468" s="96"/>
      <c r="K468" s="97" t="s">
        <v>1487</v>
      </c>
      <c r="L468" s="98">
        <v>2020051290071</v>
      </c>
      <c r="M468" s="96">
        <v>2</v>
      </c>
      <c r="N468" s="96">
        <v>3222</v>
      </c>
      <c r="O468" s="97" t="str">
        <f>+VLOOKUP(N468,'[6]Productos PD'!$B$2:$C$349,2,FALSE)</f>
        <v>Gestionar procesos de reforestación y atención ambiental integral, que permitan el sostenimiento de áreas de producción de agua, recuperación de zonas degradadas y en estado de deterioro por la acción del hombre o la naturaleza.</v>
      </c>
      <c r="P468" s="96" t="s">
        <v>952</v>
      </c>
      <c r="Q468" s="96">
        <v>4</v>
      </c>
      <c r="R468" s="122" t="s">
        <v>953</v>
      </c>
      <c r="S468" s="125">
        <v>1</v>
      </c>
      <c r="T468" s="97" t="s">
        <v>1439</v>
      </c>
      <c r="U468" s="97" t="s">
        <v>1488</v>
      </c>
      <c r="V468" s="96" t="s">
        <v>952</v>
      </c>
      <c r="W468" s="125">
        <v>2000</v>
      </c>
      <c r="X468" s="96" t="s">
        <v>984</v>
      </c>
      <c r="Y468" s="122">
        <v>1</v>
      </c>
      <c r="Z468" s="126">
        <v>85</v>
      </c>
      <c r="AA468" s="126">
        <v>85</v>
      </c>
      <c r="AB468" s="113">
        <v>500</v>
      </c>
      <c r="AC468" s="133">
        <v>515</v>
      </c>
      <c r="AD468" s="113">
        <v>500</v>
      </c>
      <c r="AE468" s="113">
        <v>316</v>
      </c>
      <c r="AF468" s="113">
        <v>915</v>
      </c>
      <c r="AG468" s="113"/>
      <c r="AH468" s="54">
        <f t="shared" si="16"/>
        <v>0.63200000000000001</v>
      </c>
      <c r="AI468" s="54">
        <f t="shared" si="17"/>
        <v>0.63200000000000001</v>
      </c>
      <c r="AJ468" s="136">
        <v>14124320</v>
      </c>
      <c r="AK468" s="180">
        <v>31002</v>
      </c>
      <c r="AL468" s="108" t="s">
        <v>957</v>
      </c>
      <c r="AM468" s="136">
        <v>7993928.3384536523</v>
      </c>
      <c r="AN468" s="141" t="s">
        <v>1489</v>
      </c>
    </row>
    <row r="469" spans="1:40" ht="51" x14ac:dyDescent="0.25">
      <c r="A469" s="96">
        <v>3</v>
      </c>
      <c r="B469" s="97" t="s">
        <v>281</v>
      </c>
      <c r="C469" s="96">
        <v>2</v>
      </c>
      <c r="D469" s="96" t="s">
        <v>1476</v>
      </c>
      <c r="E469" s="97" t="s">
        <v>1477</v>
      </c>
      <c r="F469" s="98">
        <v>2</v>
      </c>
      <c r="G469" s="96" t="s">
        <v>1485</v>
      </c>
      <c r="H469" s="97" t="s">
        <v>1486</v>
      </c>
      <c r="I469" s="96">
        <v>15</v>
      </c>
      <c r="J469" s="96"/>
      <c r="K469" s="97" t="s">
        <v>1487</v>
      </c>
      <c r="L469" s="98">
        <v>2020051290071</v>
      </c>
      <c r="M469" s="96">
        <v>2</v>
      </c>
      <c r="N469" s="96">
        <v>3222</v>
      </c>
      <c r="O469" s="97" t="str">
        <f>+VLOOKUP(N469,'[6]Productos PD'!$B$2:$C$349,2,FALSE)</f>
        <v>Gestionar procesos de reforestación y atención ambiental integral, que permitan el sostenimiento de áreas de producción de agua, recuperación de zonas degradadas y en estado de deterioro por la acción del hombre o la naturaleza.</v>
      </c>
      <c r="P469" s="96" t="s">
        <v>952</v>
      </c>
      <c r="Q469" s="96">
        <v>4</v>
      </c>
      <c r="R469" s="122" t="s">
        <v>953</v>
      </c>
      <c r="S469" s="125">
        <v>1</v>
      </c>
      <c r="T469" s="97" t="s">
        <v>1439</v>
      </c>
      <c r="U469" s="97" t="s">
        <v>1488</v>
      </c>
      <c r="V469" s="96" t="s">
        <v>952</v>
      </c>
      <c r="W469" s="125">
        <v>2000</v>
      </c>
      <c r="X469" s="96" t="s">
        <v>984</v>
      </c>
      <c r="Y469" s="122">
        <v>1</v>
      </c>
      <c r="Z469" s="126">
        <v>85</v>
      </c>
      <c r="AA469" s="126">
        <v>85</v>
      </c>
      <c r="AB469" s="113">
        <v>500</v>
      </c>
      <c r="AC469" s="133">
        <v>515</v>
      </c>
      <c r="AD469" s="113">
        <v>500</v>
      </c>
      <c r="AE469" s="113">
        <v>316</v>
      </c>
      <c r="AF469" s="113">
        <v>915</v>
      </c>
      <c r="AG469" s="113"/>
      <c r="AH469" s="54">
        <f t="shared" si="16"/>
        <v>0.63200000000000001</v>
      </c>
      <c r="AI469" s="54">
        <f t="shared" si="17"/>
        <v>0.63200000000000001</v>
      </c>
      <c r="AJ469" s="136">
        <v>120000000</v>
      </c>
      <c r="AK469" s="109"/>
      <c r="AL469" s="108" t="s">
        <v>965</v>
      </c>
      <c r="AM469" s="136">
        <v>18960000</v>
      </c>
      <c r="AN469" s="141" t="s">
        <v>1489</v>
      </c>
    </row>
    <row r="470" spans="1:40" ht="51" x14ac:dyDescent="0.25">
      <c r="A470" s="96">
        <v>3</v>
      </c>
      <c r="B470" s="97" t="s">
        <v>281</v>
      </c>
      <c r="C470" s="96">
        <v>2</v>
      </c>
      <c r="D470" s="96" t="s">
        <v>1476</v>
      </c>
      <c r="E470" s="97" t="s">
        <v>1477</v>
      </c>
      <c r="F470" s="98">
        <v>2</v>
      </c>
      <c r="G470" s="96" t="s">
        <v>1485</v>
      </c>
      <c r="H470" s="97" t="s">
        <v>1486</v>
      </c>
      <c r="I470" s="96">
        <v>15</v>
      </c>
      <c r="J470" s="96"/>
      <c r="K470" s="97" t="s">
        <v>1487</v>
      </c>
      <c r="L470" s="98">
        <v>2020051290071</v>
      </c>
      <c r="M470" s="96">
        <v>3</v>
      </c>
      <c r="N470" s="96">
        <v>3223</v>
      </c>
      <c r="O470" s="97" t="str">
        <f>+VLOOKUP(N470,'[6]Productos PD'!$B$2:$C$349,2,FALSE)</f>
        <v>Integración a la Geodatabase del Municipio, las áreas protegidas y ecosistemas estratégicos existentes en el Municipio de Caldas en el PBOT y el DMI, PCA y la reserva del alto de San Miguel, que permitan la gestión del territorio.</v>
      </c>
      <c r="P470" s="96" t="s">
        <v>952</v>
      </c>
      <c r="Q470" s="96">
        <v>3</v>
      </c>
      <c r="R470" s="122" t="s">
        <v>953</v>
      </c>
      <c r="S470" s="125">
        <v>1</v>
      </c>
      <c r="T470" s="97" t="s">
        <v>1439</v>
      </c>
      <c r="U470" s="97" t="s">
        <v>1467</v>
      </c>
      <c r="V470" s="96" t="s">
        <v>983</v>
      </c>
      <c r="W470" s="122">
        <v>0.5</v>
      </c>
      <c r="X470" s="103" t="s">
        <v>956</v>
      </c>
      <c r="Y470" s="122">
        <v>1</v>
      </c>
      <c r="Z470" s="197">
        <v>0</v>
      </c>
      <c r="AA470" s="197">
        <v>0</v>
      </c>
      <c r="AB470" s="197">
        <v>0</v>
      </c>
      <c r="AC470" s="111">
        <v>0</v>
      </c>
      <c r="AD470" s="197">
        <v>0</v>
      </c>
      <c r="AE470" s="197">
        <v>0</v>
      </c>
      <c r="AF470" s="111">
        <v>0.5</v>
      </c>
      <c r="AG470" s="113"/>
      <c r="AH470" s="54">
        <f t="shared" si="16"/>
        <v>0</v>
      </c>
      <c r="AI470" s="54">
        <f t="shared" si="17"/>
        <v>0</v>
      </c>
      <c r="AJ470" s="136">
        <v>0</v>
      </c>
      <c r="AK470" s="180">
        <v>31705</v>
      </c>
      <c r="AL470" s="108" t="s">
        <v>957</v>
      </c>
      <c r="AM470" s="136">
        <v>0</v>
      </c>
      <c r="AN470" s="141"/>
    </row>
    <row r="471" spans="1:40" ht="38.25" x14ac:dyDescent="0.25">
      <c r="A471" s="96">
        <v>3</v>
      </c>
      <c r="B471" s="97" t="s">
        <v>281</v>
      </c>
      <c r="C471" s="96">
        <v>2</v>
      </c>
      <c r="D471" s="96" t="s">
        <v>1476</v>
      </c>
      <c r="E471" s="97" t="s">
        <v>1477</v>
      </c>
      <c r="F471" s="98">
        <v>2</v>
      </c>
      <c r="G471" s="96" t="s">
        <v>1485</v>
      </c>
      <c r="H471" s="97" t="s">
        <v>1486</v>
      </c>
      <c r="I471" s="96">
        <v>15</v>
      </c>
      <c r="J471" s="96"/>
      <c r="K471" s="97" t="s">
        <v>1487</v>
      </c>
      <c r="L471" s="98">
        <v>2020051290071</v>
      </c>
      <c r="M471" s="96">
        <v>5</v>
      </c>
      <c r="N471" s="96">
        <v>3225</v>
      </c>
      <c r="O471" s="97" t="str">
        <f>+VLOOKUP(N471,'[6]Productos PD'!$B$2:$C$349,2,FALSE)</f>
        <v>Acciones para Estructurar, reglamentar e implementar en las áreas protegidas y/o ecosistemas estratégicos, el esquema de pago por servicios ambientales (PSA) y otros incentivos de conservación.</v>
      </c>
      <c r="P471" s="96" t="s">
        <v>952</v>
      </c>
      <c r="Q471" s="96">
        <v>3</v>
      </c>
      <c r="R471" s="122" t="s">
        <v>953</v>
      </c>
      <c r="S471" s="125">
        <v>1</v>
      </c>
      <c r="T471" s="97" t="s">
        <v>1439</v>
      </c>
      <c r="U471" s="97" t="s">
        <v>1490</v>
      </c>
      <c r="V471" s="96" t="s">
        <v>952</v>
      </c>
      <c r="W471" s="125">
        <v>1</v>
      </c>
      <c r="X471" s="103" t="s">
        <v>956</v>
      </c>
      <c r="Y471" s="122">
        <v>1</v>
      </c>
      <c r="Z471" s="126">
        <v>0</v>
      </c>
      <c r="AA471" s="126">
        <v>0</v>
      </c>
      <c r="AB471" s="113">
        <v>0.4</v>
      </c>
      <c r="AC471" s="133">
        <v>0.1</v>
      </c>
      <c r="AD471" s="113">
        <v>1</v>
      </c>
      <c r="AE471" s="113">
        <v>0</v>
      </c>
      <c r="AF471" s="113">
        <v>0</v>
      </c>
      <c r="AG471" s="113"/>
      <c r="AH471" s="54">
        <f t="shared" si="16"/>
        <v>7.1428571428571438E-2</v>
      </c>
      <c r="AI471" s="54">
        <f t="shared" si="17"/>
        <v>7.1428571428571438E-2</v>
      </c>
      <c r="AJ471" s="136">
        <v>85000000</v>
      </c>
      <c r="AK471" s="180">
        <v>31001</v>
      </c>
      <c r="AL471" s="109" t="s">
        <v>957</v>
      </c>
      <c r="AM471" s="136">
        <v>0</v>
      </c>
      <c r="AN471" s="141" t="s">
        <v>1491</v>
      </c>
    </row>
    <row r="472" spans="1:40" ht="38.25" x14ac:dyDescent="0.25">
      <c r="A472" s="96">
        <v>3</v>
      </c>
      <c r="B472" s="97" t="s">
        <v>281</v>
      </c>
      <c r="C472" s="96">
        <v>2</v>
      </c>
      <c r="D472" s="96" t="s">
        <v>1476</v>
      </c>
      <c r="E472" s="97" t="s">
        <v>1477</v>
      </c>
      <c r="F472" s="98">
        <v>2</v>
      </c>
      <c r="G472" s="96" t="s">
        <v>1485</v>
      </c>
      <c r="H472" s="97" t="s">
        <v>1486</v>
      </c>
      <c r="I472" s="96">
        <v>15</v>
      </c>
      <c r="J472" s="96"/>
      <c r="K472" s="97" t="s">
        <v>1487</v>
      </c>
      <c r="L472" s="98">
        <v>2020051290071</v>
      </c>
      <c r="M472" s="96">
        <v>6</v>
      </c>
      <c r="N472" s="96">
        <v>3226</v>
      </c>
      <c r="O472" s="97" t="str">
        <f>+VLOOKUP(N472,'[6]Productos PD'!$B$2:$C$349,2,FALSE)</f>
        <v>Acciones de Mantenimiento y restauración ecológica en ecosistemas estratégicos y/o áreas protegidas.</v>
      </c>
      <c r="P472" s="96" t="s">
        <v>952</v>
      </c>
      <c r="Q472" s="96">
        <v>4</v>
      </c>
      <c r="R472" s="122" t="s">
        <v>953</v>
      </c>
      <c r="S472" s="125">
        <v>1</v>
      </c>
      <c r="T472" s="97" t="s">
        <v>1439</v>
      </c>
      <c r="U472" s="97" t="s">
        <v>1492</v>
      </c>
      <c r="V472" s="96" t="s">
        <v>952</v>
      </c>
      <c r="W472" s="125">
        <v>4</v>
      </c>
      <c r="X472" s="103" t="s">
        <v>962</v>
      </c>
      <c r="Y472" s="122">
        <v>1</v>
      </c>
      <c r="Z472" s="126">
        <v>0</v>
      </c>
      <c r="AA472" s="125">
        <v>0</v>
      </c>
      <c r="AB472" s="113">
        <v>4</v>
      </c>
      <c r="AC472" s="133">
        <v>0</v>
      </c>
      <c r="AD472" s="113">
        <v>4</v>
      </c>
      <c r="AE472" s="113">
        <v>2</v>
      </c>
      <c r="AF472" s="113">
        <v>4</v>
      </c>
      <c r="AG472" s="113"/>
      <c r="AH472" s="54">
        <f t="shared" si="16"/>
        <v>1</v>
      </c>
      <c r="AI472" s="54">
        <f t="shared" si="17"/>
        <v>1</v>
      </c>
      <c r="AJ472" s="136">
        <v>100000000</v>
      </c>
      <c r="AK472" s="180">
        <v>31001</v>
      </c>
      <c r="AL472" s="109" t="s">
        <v>957</v>
      </c>
      <c r="AM472" s="136">
        <v>10000000</v>
      </c>
      <c r="AN472" s="141" t="s">
        <v>1493</v>
      </c>
    </row>
    <row r="473" spans="1:40" ht="38.25" x14ac:dyDescent="0.25">
      <c r="A473" s="96">
        <v>3</v>
      </c>
      <c r="B473" s="97" t="s">
        <v>281</v>
      </c>
      <c r="C473" s="96">
        <v>2</v>
      </c>
      <c r="D473" s="96" t="s">
        <v>1476</v>
      </c>
      <c r="E473" s="97" t="s">
        <v>1477</v>
      </c>
      <c r="F473" s="98">
        <v>2</v>
      </c>
      <c r="G473" s="96" t="s">
        <v>1485</v>
      </c>
      <c r="H473" s="97" t="s">
        <v>1486</v>
      </c>
      <c r="I473" s="96">
        <v>15</v>
      </c>
      <c r="J473" s="96"/>
      <c r="K473" s="97" t="s">
        <v>1487</v>
      </c>
      <c r="L473" s="98">
        <v>2020051290071</v>
      </c>
      <c r="M473" s="96">
        <v>7</v>
      </c>
      <c r="N473" s="96">
        <v>3227</v>
      </c>
      <c r="O473" s="97" t="str">
        <f>+VLOOKUP(N473,'[6]Productos PD'!$B$2:$C$349,2,FALSE)</f>
        <v>Acciones de importancia ambiental en espacios y equipamientos públicos intervenidos.</v>
      </c>
      <c r="P473" s="96" t="s">
        <v>952</v>
      </c>
      <c r="Q473" s="96">
        <v>4</v>
      </c>
      <c r="R473" s="122" t="s">
        <v>953</v>
      </c>
      <c r="S473" s="125">
        <v>1</v>
      </c>
      <c r="T473" s="97" t="s">
        <v>1439</v>
      </c>
      <c r="U473" s="97" t="s">
        <v>1494</v>
      </c>
      <c r="V473" s="96" t="s">
        <v>952</v>
      </c>
      <c r="W473" s="125">
        <v>3000</v>
      </c>
      <c r="X473" s="96" t="s">
        <v>984</v>
      </c>
      <c r="Y473" s="122">
        <v>1</v>
      </c>
      <c r="Z473" s="198">
        <v>1000</v>
      </c>
      <c r="AA473" s="126">
        <v>1495</v>
      </c>
      <c r="AB473" s="176">
        <v>500</v>
      </c>
      <c r="AC473" s="133">
        <v>2432</v>
      </c>
      <c r="AD473" s="176">
        <v>500</v>
      </c>
      <c r="AE473" s="113">
        <v>550</v>
      </c>
      <c r="AF473" s="176">
        <v>1000</v>
      </c>
      <c r="AG473" s="113"/>
      <c r="AH473" s="54">
        <f t="shared" si="16"/>
        <v>1.1000000000000001</v>
      </c>
      <c r="AI473" s="54">
        <f t="shared" si="17"/>
        <v>1</v>
      </c>
      <c r="AJ473" s="136">
        <v>13221800</v>
      </c>
      <c r="AK473" s="180">
        <v>31002</v>
      </c>
      <c r="AL473" s="108" t="s">
        <v>957</v>
      </c>
      <c r="AM473" s="136">
        <v>7483129.9280508012</v>
      </c>
      <c r="AN473" s="141"/>
    </row>
    <row r="474" spans="1:40" ht="38.25" x14ac:dyDescent="0.25">
      <c r="A474" s="96">
        <v>3</v>
      </c>
      <c r="B474" s="97" t="s">
        <v>281</v>
      </c>
      <c r="C474" s="96">
        <v>2</v>
      </c>
      <c r="D474" s="96" t="s">
        <v>1476</v>
      </c>
      <c r="E474" s="97" t="s">
        <v>1477</v>
      </c>
      <c r="F474" s="98">
        <v>2</v>
      </c>
      <c r="G474" s="96" t="s">
        <v>1485</v>
      </c>
      <c r="H474" s="97" t="s">
        <v>1486</v>
      </c>
      <c r="I474" s="96">
        <v>15</v>
      </c>
      <c r="J474" s="96"/>
      <c r="K474" s="97" t="s">
        <v>1487</v>
      </c>
      <c r="L474" s="98">
        <v>2020051290071</v>
      </c>
      <c r="M474" s="96">
        <v>7</v>
      </c>
      <c r="N474" s="96">
        <v>3227</v>
      </c>
      <c r="O474" s="97" t="str">
        <f>+VLOOKUP(N474,'[6]Productos PD'!$B$2:$C$349,2,FALSE)</f>
        <v>Acciones de importancia ambiental en espacios y equipamientos públicos intervenidos.</v>
      </c>
      <c r="P474" s="96" t="s">
        <v>952</v>
      </c>
      <c r="Q474" s="96">
        <v>4</v>
      </c>
      <c r="R474" s="122" t="s">
        <v>953</v>
      </c>
      <c r="S474" s="125">
        <v>1</v>
      </c>
      <c r="T474" s="97" t="s">
        <v>1439</v>
      </c>
      <c r="U474" s="97" t="s">
        <v>1494</v>
      </c>
      <c r="V474" s="96" t="s">
        <v>952</v>
      </c>
      <c r="W474" s="125">
        <v>3000</v>
      </c>
      <c r="X474" s="96" t="s">
        <v>984</v>
      </c>
      <c r="Y474" s="122">
        <v>1</v>
      </c>
      <c r="Z474" s="198">
        <v>1000</v>
      </c>
      <c r="AA474" s="126">
        <v>1495</v>
      </c>
      <c r="AB474" s="176">
        <v>500</v>
      </c>
      <c r="AC474" s="133">
        <v>2432</v>
      </c>
      <c r="AD474" s="176">
        <v>500</v>
      </c>
      <c r="AE474" s="113">
        <v>550</v>
      </c>
      <c r="AF474" s="176">
        <v>1000</v>
      </c>
      <c r="AG474" s="113"/>
      <c r="AH474" s="54">
        <f t="shared" si="16"/>
        <v>1.1000000000000001</v>
      </c>
      <c r="AI474" s="54">
        <f t="shared" si="17"/>
        <v>1</v>
      </c>
      <c r="AJ474" s="136">
        <v>6000000</v>
      </c>
      <c r="AK474" s="109"/>
      <c r="AL474" s="108" t="s">
        <v>965</v>
      </c>
      <c r="AM474" s="136">
        <v>1100000</v>
      </c>
      <c r="AN474" s="141"/>
    </row>
    <row r="475" spans="1:40" ht="38.25" x14ac:dyDescent="0.25">
      <c r="A475" s="96">
        <v>3</v>
      </c>
      <c r="B475" s="97" t="s">
        <v>281</v>
      </c>
      <c r="C475" s="96">
        <v>2</v>
      </c>
      <c r="D475" s="96" t="s">
        <v>1476</v>
      </c>
      <c r="E475" s="97" t="s">
        <v>1477</v>
      </c>
      <c r="F475" s="98">
        <v>3</v>
      </c>
      <c r="G475" s="96" t="s">
        <v>1495</v>
      </c>
      <c r="H475" s="97" t="s">
        <v>1496</v>
      </c>
      <c r="I475" s="96">
        <v>6</v>
      </c>
      <c r="J475" s="96"/>
      <c r="K475" s="97" t="s">
        <v>1497</v>
      </c>
      <c r="L475" s="98">
        <v>2020051290063</v>
      </c>
      <c r="M475" s="96">
        <v>1</v>
      </c>
      <c r="N475" s="96">
        <v>3231</v>
      </c>
      <c r="O475" s="97" t="str">
        <f>+VLOOKUP(N475,'[6]Productos PD'!$B$2:$C$349,2,FALSE)</f>
        <v>Acciones para la adquisición de predios para la recuperación y el cuidado de las áreas de importancia ambiental estratégica para protección del recurso hídrico según lo definido en el artículo 111 de la ley 99 de 1993.</v>
      </c>
      <c r="P475" s="96" t="s">
        <v>952</v>
      </c>
      <c r="Q475" s="96">
        <v>3</v>
      </c>
      <c r="R475" s="122" t="s">
        <v>953</v>
      </c>
      <c r="S475" s="125">
        <v>1</v>
      </c>
      <c r="T475" s="97" t="s">
        <v>1439</v>
      </c>
      <c r="U475" s="97" t="s">
        <v>1498</v>
      </c>
      <c r="V475" s="96" t="s">
        <v>952</v>
      </c>
      <c r="W475" s="125">
        <v>1</v>
      </c>
      <c r="X475" s="103" t="s">
        <v>956</v>
      </c>
      <c r="Y475" s="122">
        <v>1</v>
      </c>
      <c r="Z475" s="126">
        <v>0</v>
      </c>
      <c r="AA475" s="126">
        <v>0</v>
      </c>
      <c r="AB475" s="113">
        <v>0</v>
      </c>
      <c r="AC475" s="133">
        <v>0</v>
      </c>
      <c r="AD475" s="113">
        <v>0</v>
      </c>
      <c r="AE475" s="113">
        <v>0</v>
      </c>
      <c r="AF475" s="113">
        <v>1</v>
      </c>
      <c r="AG475" s="113"/>
      <c r="AH475" s="54">
        <f t="shared" si="16"/>
        <v>0</v>
      </c>
      <c r="AI475" s="54">
        <f t="shared" si="17"/>
        <v>0</v>
      </c>
      <c r="AJ475" s="136">
        <v>360900000</v>
      </c>
      <c r="AK475" s="180">
        <v>31001</v>
      </c>
      <c r="AL475" s="108" t="s">
        <v>957</v>
      </c>
      <c r="AM475" s="136">
        <v>0</v>
      </c>
      <c r="AN475" s="141"/>
    </row>
    <row r="476" spans="1:40" ht="25.5" x14ac:dyDescent="0.25">
      <c r="A476" s="96">
        <v>3</v>
      </c>
      <c r="B476" s="97" t="s">
        <v>281</v>
      </c>
      <c r="C476" s="96">
        <v>2</v>
      </c>
      <c r="D476" s="96" t="s">
        <v>1476</v>
      </c>
      <c r="E476" s="97" t="s">
        <v>1477</v>
      </c>
      <c r="F476" s="98">
        <v>3</v>
      </c>
      <c r="G476" s="96" t="s">
        <v>1495</v>
      </c>
      <c r="H476" s="97" t="s">
        <v>1496</v>
      </c>
      <c r="I476" s="96">
        <v>6</v>
      </c>
      <c r="J476" s="96"/>
      <c r="K476" s="97" t="s">
        <v>1497</v>
      </c>
      <c r="L476" s="98">
        <v>2020051290063</v>
      </c>
      <c r="M476" s="96">
        <v>2</v>
      </c>
      <c r="N476" s="96">
        <v>3232</v>
      </c>
      <c r="O476" s="97" t="str">
        <f>+VLOOKUP(N476,'[6]Productos PD'!$B$2:$C$349,2,FALSE)</f>
        <v>Ejecutar acciones de alinderamiento, vigilancia y control de áreas, para la protección de fuentes abastecedoras de acueducto.</v>
      </c>
      <c r="P476" s="96" t="s">
        <v>952</v>
      </c>
      <c r="Q476" s="96">
        <v>4</v>
      </c>
      <c r="R476" s="122" t="s">
        <v>953</v>
      </c>
      <c r="S476" s="125">
        <v>1</v>
      </c>
      <c r="T476" s="97" t="s">
        <v>1439</v>
      </c>
      <c r="U476" s="97" t="s">
        <v>1499</v>
      </c>
      <c r="V476" s="96" t="s">
        <v>952</v>
      </c>
      <c r="W476" s="125">
        <v>16</v>
      </c>
      <c r="X476" s="96" t="s">
        <v>984</v>
      </c>
      <c r="Y476" s="122">
        <v>1</v>
      </c>
      <c r="Z476" s="126">
        <v>0</v>
      </c>
      <c r="AA476" s="125">
        <v>0</v>
      </c>
      <c r="AB476" s="113">
        <v>2</v>
      </c>
      <c r="AC476" s="133">
        <v>0</v>
      </c>
      <c r="AD476" s="113">
        <v>7</v>
      </c>
      <c r="AE476" s="113">
        <v>0</v>
      </c>
      <c r="AF476" s="113">
        <v>7</v>
      </c>
      <c r="AG476" s="113"/>
      <c r="AH476" s="54">
        <f t="shared" si="16"/>
        <v>0</v>
      </c>
      <c r="AI476" s="54">
        <f t="shared" si="17"/>
        <v>0</v>
      </c>
      <c r="AJ476" s="136">
        <v>7105346</v>
      </c>
      <c r="AK476" s="180">
        <v>31002</v>
      </c>
      <c r="AL476" s="108" t="s">
        <v>957</v>
      </c>
      <c r="AM476" s="136">
        <v>4021406.1097396757</v>
      </c>
      <c r="AN476" s="141" t="s">
        <v>1500</v>
      </c>
    </row>
    <row r="477" spans="1:40" ht="51" x14ac:dyDescent="0.25">
      <c r="A477" s="96">
        <v>3</v>
      </c>
      <c r="B477" s="97" t="s">
        <v>281</v>
      </c>
      <c r="C477" s="96">
        <v>2</v>
      </c>
      <c r="D477" s="96" t="s">
        <v>1476</v>
      </c>
      <c r="E477" s="97" t="s">
        <v>1477</v>
      </c>
      <c r="F477" s="98">
        <v>3</v>
      </c>
      <c r="G477" s="96" t="s">
        <v>1495</v>
      </c>
      <c r="H477" s="97" t="s">
        <v>1496</v>
      </c>
      <c r="I477" s="96">
        <v>6</v>
      </c>
      <c r="J477" s="96"/>
      <c r="K477" s="97" t="s">
        <v>1497</v>
      </c>
      <c r="L477" s="98">
        <v>2020051290063</v>
      </c>
      <c r="M477" s="96">
        <v>3</v>
      </c>
      <c r="N477" s="96">
        <v>3233</v>
      </c>
      <c r="O477" s="97" t="str">
        <f>+VLOOKUP(N477,'[6]Productos PD'!$B$2:$C$349,2,FALSE)</f>
        <v>Estructurar, formular y ejecutar proyectos asociados al cuidado de las fuentes abastecedoras de acueductos del Municipio de Caldas y/o aquellas fuentes que estén enmarcados en los POMCAS y en los PORH vigentes en el Municipio de Caldas.</v>
      </c>
      <c r="P477" s="96" t="s">
        <v>952</v>
      </c>
      <c r="Q477" s="96">
        <v>3</v>
      </c>
      <c r="R477" s="122" t="s">
        <v>953</v>
      </c>
      <c r="S477" s="125">
        <v>1</v>
      </c>
      <c r="T477" s="97" t="s">
        <v>1439</v>
      </c>
      <c r="U477" s="97" t="s">
        <v>1501</v>
      </c>
      <c r="V477" s="96" t="s">
        <v>952</v>
      </c>
      <c r="W477" s="125">
        <v>2</v>
      </c>
      <c r="X477" s="103" t="s">
        <v>956</v>
      </c>
      <c r="Y477" s="122">
        <v>1</v>
      </c>
      <c r="Z477" s="126">
        <v>0</v>
      </c>
      <c r="AA477" s="126">
        <v>0</v>
      </c>
      <c r="AB477" s="113">
        <v>0</v>
      </c>
      <c r="AC477" s="133">
        <v>0</v>
      </c>
      <c r="AD477" s="113">
        <v>2</v>
      </c>
      <c r="AE477" s="113">
        <v>0</v>
      </c>
      <c r="AF477" s="113">
        <v>0</v>
      </c>
      <c r="AG477" s="113"/>
      <c r="AH477" s="54">
        <f t="shared" si="16"/>
        <v>0</v>
      </c>
      <c r="AI477" s="54">
        <f t="shared" si="17"/>
        <v>0</v>
      </c>
      <c r="AJ477" s="136">
        <v>12993414</v>
      </c>
      <c r="AK477" s="180">
        <v>31002</v>
      </c>
      <c r="AL477" s="108" t="s">
        <v>957</v>
      </c>
      <c r="AM477" s="136">
        <v>7353870.5146768428</v>
      </c>
      <c r="AN477" s="141" t="s">
        <v>1502</v>
      </c>
    </row>
    <row r="478" spans="1:40" ht="63.75" x14ac:dyDescent="0.25">
      <c r="A478" s="96">
        <v>3</v>
      </c>
      <c r="B478" s="97" t="s">
        <v>281</v>
      </c>
      <c r="C478" s="96">
        <v>2</v>
      </c>
      <c r="D478" s="96" t="s">
        <v>1476</v>
      </c>
      <c r="E478" s="97" t="s">
        <v>1477</v>
      </c>
      <c r="F478" s="98">
        <v>3</v>
      </c>
      <c r="G478" s="96" t="s">
        <v>1495</v>
      </c>
      <c r="H478" s="97" t="s">
        <v>1496</v>
      </c>
      <c r="I478" s="96">
        <v>6</v>
      </c>
      <c r="J478" s="96"/>
      <c r="K478" s="97" t="s">
        <v>1497</v>
      </c>
      <c r="L478" s="98">
        <v>2020051290063</v>
      </c>
      <c r="M478" s="96">
        <v>4</v>
      </c>
      <c r="N478" s="96">
        <v>3234</v>
      </c>
      <c r="O478" s="97" t="str">
        <f>+VLOOKUP(N478,'[6]Productos PD'!$B$2:$C$349,2,FALSE)</f>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
      <c r="P478" s="96" t="s">
        <v>952</v>
      </c>
      <c r="Q478" s="96">
        <v>3</v>
      </c>
      <c r="R478" s="122" t="s">
        <v>953</v>
      </c>
      <c r="S478" s="125">
        <v>1</v>
      </c>
      <c r="T478" s="97" t="s">
        <v>1439</v>
      </c>
      <c r="U478" s="97" t="s">
        <v>1503</v>
      </c>
      <c r="V478" s="96" t="s">
        <v>983</v>
      </c>
      <c r="W478" s="122">
        <v>1</v>
      </c>
      <c r="X478" s="103" t="s">
        <v>956</v>
      </c>
      <c r="Y478" s="122">
        <v>1</v>
      </c>
      <c r="Z478" s="197">
        <v>0</v>
      </c>
      <c r="AA478" s="197">
        <v>0</v>
      </c>
      <c r="AB478" s="111">
        <v>0.3</v>
      </c>
      <c r="AC478" s="111">
        <v>0</v>
      </c>
      <c r="AD478" s="111">
        <v>0.4</v>
      </c>
      <c r="AE478" s="111">
        <v>0</v>
      </c>
      <c r="AF478" s="111">
        <v>0.3</v>
      </c>
      <c r="AG478" s="113"/>
      <c r="AH478" s="54">
        <f t="shared" si="16"/>
        <v>0</v>
      </c>
      <c r="AI478" s="54">
        <f t="shared" si="17"/>
        <v>0</v>
      </c>
      <c r="AJ478" s="136">
        <v>20000000</v>
      </c>
      <c r="AK478" s="180">
        <v>51703</v>
      </c>
      <c r="AL478" s="108" t="s">
        <v>1433</v>
      </c>
      <c r="AM478" s="136">
        <v>0</v>
      </c>
      <c r="AN478" s="141" t="s">
        <v>1504</v>
      </c>
    </row>
    <row r="479" spans="1:40" ht="63.75" x14ac:dyDescent="0.25">
      <c r="A479" s="96">
        <v>3</v>
      </c>
      <c r="B479" s="97" t="s">
        <v>281</v>
      </c>
      <c r="C479" s="96">
        <v>2</v>
      </c>
      <c r="D479" s="96" t="s">
        <v>1476</v>
      </c>
      <c r="E479" s="97" t="s">
        <v>1477</v>
      </c>
      <c r="F479" s="98">
        <v>3</v>
      </c>
      <c r="G479" s="96" t="s">
        <v>1495</v>
      </c>
      <c r="H479" s="97" t="s">
        <v>1496</v>
      </c>
      <c r="I479" s="96">
        <v>6</v>
      </c>
      <c r="J479" s="96"/>
      <c r="K479" s="97" t="s">
        <v>1497</v>
      </c>
      <c r="L479" s="98">
        <v>2020051290063</v>
      </c>
      <c r="M479" s="96">
        <v>4</v>
      </c>
      <c r="N479" s="96">
        <v>3234</v>
      </c>
      <c r="O479" s="97" t="str">
        <f>+VLOOKUP(N479,'[6]Productos PD'!$B$2:$C$349,2,FALSE)</f>
        <v>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v>
      </c>
      <c r="P479" s="96" t="s">
        <v>952</v>
      </c>
      <c r="Q479" s="96">
        <v>3</v>
      </c>
      <c r="R479" s="122" t="s">
        <v>953</v>
      </c>
      <c r="S479" s="125">
        <v>1</v>
      </c>
      <c r="T479" s="97" t="s">
        <v>1439</v>
      </c>
      <c r="U479" s="97" t="s">
        <v>1503</v>
      </c>
      <c r="V479" s="96" t="s">
        <v>983</v>
      </c>
      <c r="W479" s="122">
        <v>1</v>
      </c>
      <c r="X479" s="103" t="s">
        <v>956</v>
      </c>
      <c r="Y479" s="122">
        <v>1</v>
      </c>
      <c r="Z479" s="197">
        <v>0</v>
      </c>
      <c r="AA479" s="197">
        <v>0</v>
      </c>
      <c r="AB479" s="111">
        <v>0.3</v>
      </c>
      <c r="AC479" s="111">
        <v>0</v>
      </c>
      <c r="AD479" s="111">
        <v>0.4</v>
      </c>
      <c r="AE479" s="111">
        <v>0</v>
      </c>
      <c r="AF479" s="111">
        <v>0.3</v>
      </c>
      <c r="AG479" s="113"/>
      <c r="AH479" s="54">
        <f t="shared" si="16"/>
        <v>0</v>
      </c>
      <c r="AI479" s="54">
        <f t="shared" si="17"/>
        <v>0</v>
      </c>
      <c r="AJ479" s="136">
        <v>100000000</v>
      </c>
      <c r="AK479" s="180"/>
      <c r="AL479" s="108" t="s">
        <v>965</v>
      </c>
      <c r="AM479" s="136">
        <v>0</v>
      </c>
      <c r="AN479" s="141" t="s">
        <v>1504</v>
      </c>
    </row>
    <row r="480" spans="1:40" ht="25.5" x14ac:dyDescent="0.25">
      <c r="A480" s="96">
        <v>3</v>
      </c>
      <c r="B480" s="97" t="s">
        <v>281</v>
      </c>
      <c r="C480" s="96">
        <v>2</v>
      </c>
      <c r="D480" s="96" t="s">
        <v>1476</v>
      </c>
      <c r="E480" s="97" t="s">
        <v>1477</v>
      </c>
      <c r="F480" s="98">
        <v>3</v>
      </c>
      <c r="G480" s="96" t="s">
        <v>1495</v>
      </c>
      <c r="H480" s="97" t="s">
        <v>1496</v>
      </c>
      <c r="I480" s="96">
        <v>6</v>
      </c>
      <c r="J480" s="96"/>
      <c r="K480" s="97" t="s">
        <v>1497</v>
      </c>
      <c r="L480" s="98">
        <v>2020051290063</v>
      </c>
      <c r="M480" s="96">
        <v>5</v>
      </c>
      <c r="N480" s="96">
        <v>3235</v>
      </c>
      <c r="O480" s="97" t="str">
        <f>+VLOOKUP(N480,'[6]Productos PD'!$B$2:$C$349,2,FALSE)</f>
        <v>Estructurar, formular y ejecutar proyectos de Mantenimiento, limpieza, cuidado y sostenibilidad de las fuentes hídricas en zona urbana.</v>
      </c>
      <c r="P480" s="96" t="s">
        <v>952</v>
      </c>
      <c r="Q480" s="96">
        <v>4</v>
      </c>
      <c r="R480" s="122" t="s">
        <v>953</v>
      </c>
      <c r="S480" s="125">
        <v>1</v>
      </c>
      <c r="T480" s="97" t="s">
        <v>1439</v>
      </c>
      <c r="U480" s="97" t="s">
        <v>1505</v>
      </c>
      <c r="V480" s="96" t="s">
        <v>952</v>
      </c>
      <c r="W480" s="125">
        <v>5</v>
      </c>
      <c r="X480" s="96" t="s">
        <v>984</v>
      </c>
      <c r="Y480" s="122">
        <v>1</v>
      </c>
      <c r="Z480" s="126">
        <v>0</v>
      </c>
      <c r="AA480" s="125">
        <v>0</v>
      </c>
      <c r="AB480" s="113">
        <v>1</v>
      </c>
      <c r="AC480" s="133">
        <v>1</v>
      </c>
      <c r="AD480" s="113">
        <v>2</v>
      </c>
      <c r="AE480" s="113">
        <v>1</v>
      </c>
      <c r="AF480" s="113">
        <v>2</v>
      </c>
      <c r="AG480" s="113"/>
      <c r="AH480" s="54">
        <f t="shared" si="16"/>
        <v>0.5</v>
      </c>
      <c r="AI480" s="54">
        <f t="shared" si="17"/>
        <v>0.5</v>
      </c>
      <c r="AJ480" s="136">
        <v>60273047</v>
      </c>
      <c r="AK480" s="180">
        <v>31002</v>
      </c>
      <c r="AL480" s="108" t="s">
        <v>957</v>
      </c>
      <c r="AM480" s="136">
        <v>34112680.713708617</v>
      </c>
      <c r="AN480" s="141" t="s">
        <v>1506</v>
      </c>
    </row>
    <row r="481" spans="1:40" ht="25.5" x14ac:dyDescent="0.25">
      <c r="A481" s="96">
        <v>3</v>
      </c>
      <c r="B481" s="97" t="s">
        <v>281</v>
      </c>
      <c r="C481" s="96">
        <v>2</v>
      </c>
      <c r="D481" s="96" t="s">
        <v>1476</v>
      </c>
      <c r="E481" s="97" t="s">
        <v>1477</v>
      </c>
      <c r="F481" s="98">
        <v>3</v>
      </c>
      <c r="G481" s="96" t="s">
        <v>1495</v>
      </c>
      <c r="H481" s="97" t="s">
        <v>1496</v>
      </c>
      <c r="I481" s="96">
        <v>13</v>
      </c>
      <c r="J481" s="96"/>
      <c r="K481" s="97" t="s">
        <v>1497</v>
      </c>
      <c r="L481" s="98">
        <v>2020051290063</v>
      </c>
      <c r="M481" s="96">
        <v>6</v>
      </c>
      <c r="N481" s="96">
        <v>3236</v>
      </c>
      <c r="O481" s="97" t="str">
        <f>+VLOOKUP(N481,'[6]Productos PD'!$B$2:$C$349,2,FALSE)</f>
        <v>Actualizar la red hídrica del Municipio de Caldas e incorporarla a la Geodatabase del Municipio de Caldas.</v>
      </c>
      <c r="P481" s="96" t="s">
        <v>983</v>
      </c>
      <c r="Q481" s="122">
        <v>1</v>
      </c>
      <c r="R481" s="122" t="s">
        <v>1001</v>
      </c>
      <c r="S481" s="122">
        <v>0.75</v>
      </c>
      <c r="T481" s="97" t="s">
        <v>1439</v>
      </c>
      <c r="U481" s="97" t="s">
        <v>1507</v>
      </c>
      <c r="V481" s="96" t="s">
        <v>983</v>
      </c>
      <c r="W481" s="122">
        <v>1</v>
      </c>
      <c r="X481" s="103" t="s">
        <v>956</v>
      </c>
      <c r="Y481" s="122">
        <v>1</v>
      </c>
      <c r="Z481" s="197">
        <v>0</v>
      </c>
      <c r="AA481" s="197">
        <v>0</v>
      </c>
      <c r="AB481" s="111">
        <v>0.2</v>
      </c>
      <c r="AC481" s="111">
        <v>0</v>
      </c>
      <c r="AD481" s="111">
        <v>0.8</v>
      </c>
      <c r="AE481" s="111">
        <v>0</v>
      </c>
      <c r="AF481" s="197">
        <v>0</v>
      </c>
      <c r="AG481" s="113"/>
      <c r="AH481" s="54">
        <f t="shared" si="16"/>
        <v>0</v>
      </c>
      <c r="AI481" s="54">
        <f t="shared" si="17"/>
        <v>0</v>
      </c>
      <c r="AJ481" s="136">
        <v>348800000</v>
      </c>
      <c r="AK481" s="180"/>
      <c r="AL481" s="108" t="s">
        <v>965</v>
      </c>
      <c r="AM481" s="136">
        <v>0</v>
      </c>
      <c r="AN481" s="141" t="s">
        <v>1504</v>
      </c>
    </row>
    <row r="482" spans="1:40" ht="25.5" x14ac:dyDescent="0.25">
      <c r="A482" s="96">
        <v>3</v>
      </c>
      <c r="B482" s="97" t="s">
        <v>281</v>
      </c>
      <c r="C482" s="96">
        <v>2</v>
      </c>
      <c r="D482" s="96" t="s">
        <v>1476</v>
      </c>
      <c r="E482" s="97" t="s">
        <v>1477</v>
      </c>
      <c r="F482" s="98">
        <v>3</v>
      </c>
      <c r="G482" s="96" t="s">
        <v>1495</v>
      </c>
      <c r="H482" s="97" t="s">
        <v>1496</v>
      </c>
      <c r="I482" s="96">
        <v>13</v>
      </c>
      <c r="J482" s="96"/>
      <c r="K482" s="97" t="s">
        <v>1497</v>
      </c>
      <c r="L482" s="98">
        <v>2020051290063</v>
      </c>
      <c r="M482" s="96">
        <v>7</v>
      </c>
      <c r="N482" s="199">
        <v>3237</v>
      </c>
      <c r="O482" s="97" t="str">
        <f>+VLOOKUP(N482,'[6]Productos PD'!$B$2:$C$349,2,FALSE)</f>
        <v>Formular el Plan de Gestión Ambiental PGAM e incorporarlo a la Geodatabase del Municipio de Caldas.</v>
      </c>
      <c r="P482" s="96" t="s">
        <v>983</v>
      </c>
      <c r="Q482" s="122">
        <v>1</v>
      </c>
      <c r="R482" s="122" t="s">
        <v>1001</v>
      </c>
      <c r="S482" s="122">
        <v>0.75</v>
      </c>
      <c r="T482" s="97" t="s">
        <v>1439</v>
      </c>
      <c r="U482" s="97" t="s">
        <v>1508</v>
      </c>
      <c r="V482" s="96" t="s">
        <v>983</v>
      </c>
      <c r="W482" s="122">
        <v>1</v>
      </c>
      <c r="X482" s="103" t="s">
        <v>956</v>
      </c>
      <c r="Y482" s="122">
        <v>1</v>
      </c>
      <c r="Z482" s="197">
        <v>0</v>
      </c>
      <c r="AA482" s="197">
        <v>0</v>
      </c>
      <c r="AB482" s="111">
        <v>0.2</v>
      </c>
      <c r="AC482" s="111">
        <v>0</v>
      </c>
      <c r="AD482" s="111">
        <v>0.8</v>
      </c>
      <c r="AE482" s="111">
        <v>0</v>
      </c>
      <c r="AF482" s="197">
        <v>0</v>
      </c>
      <c r="AG482" s="113"/>
      <c r="AH482" s="54">
        <f t="shared" si="16"/>
        <v>0</v>
      </c>
      <c r="AI482" s="54">
        <f t="shared" si="17"/>
        <v>0</v>
      </c>
      <c r="AJ482" s="136">
        <v>230000000</v>
      </c>
      <c r="AK482" s="180"/>
      <c r="AL482" s="108" t="s">
        <v>965</v>
      </c>
      <c r="AM482" s="136">
        <v>0</v>
      </c>
      <c r="AN482" s="141" t="s">
        <v>1504</v>
      </c>
    </row>
    <row r="483" spans="1:40" ht="38.25" x14ac:dyDescent="0.25">
      <c r="A483" s="96">
        <v>3</v>
      </c>
      <c r="B483" s="97" t="s">
        <v>281</v>
      </c>
      <c r="C483" s="96">
        <v>2</v>
      </c>
      <c r="D483" s="96" t="s">
        <v>1476</v>
      </c>
      <c r="E483" s="97" t="s">
        <v>1477</v>
      </c>
      <c r="F483" s="98">
        <v>4</v>
      </c>
      <c r="G483" s="96" t="s">
        <v>1509</v>
      </c>
      <c r="H483" s="97" t="s">
        <v>1510</v>
      </c>
      <c r="I483" s="96">
        <v>15</v>
      </c>
      <c r="J483" s="96"/>
      <c r="K483" s="97" t="s">
        <v>1511</v>
      </c>
      <c r="L483" s="98">
        <v>2020051290069</v>
      </c>
      <c r="M483" s="96">
        <v>1</v>
      </c>
      <c r="N483" s="199">
        <v>3241</v>
      </c>
      <c r="O483" s="97" t="str">
        <f>+VLOOKUP(N483,'[6]Productos PD'!$B$2:$C$349,2,FALSE)</f>
        <v>Implementar acciones de educación ambiental en las instituciones del Municipio, bajo el marco del Plan de educación Municipal, y las políticas públicas vigentes en el territorio.</v>
      </c>
      <c r="P483" s="96" t="s">
        <v>952</v>
      </c>
      <c r="Q483" s="96">
        <v>3</v>
      </c>
      <c r="R483" s="122" t="s">
        <v>953</v>
      </c>
      <c r="S483" s="125">
        <v>1</v>
      </c>
      <c r="T483" s="97" t="s">
        <v>1439</v>
      </c>
      <c r="U483" s="97" t="s">
        <v>1512</v>
      </c>
      <c r="V483" s="96" t="s">
        <v>952</v>
      </c>
      <c r="W483" s="125">
        <v>8</v>
      </c>
      <c r="X483" s="96" t="s">
        <v>984</v>
      </c>
      <c r="Y483" s="122">
        <v>1</v>
      </c>
      <c r="Z483" s="126">
        <v>0</v>
      </c>
      <c r="AA483" s="125">
        <v>0</v>
      </c>
      <c r="AB483" s="113">
        <v>2</v>
      </c>
      <c r="AC483" s="133">
        <v>2</v>
      </c>
      <c r="AD483" s="113">
        <v>3</v>
      </c>
      <c r="AE483" s="113">
        <v>1</v>
      </c>
      <c r="AF483" s="113">
        <v>3</v>
      </c>
      <c r="AG483" s="113"/>
      <c r="AH483" s="54">
        <f t="shared" si="16"/>
        <v>0.33333333333333331</v>
      </c>
      <c r="AI483" s="54">
        <f t="shared" si="17"/>
        <v>0.33333333333333331</v>
      </c>
      <c r="AJ483" s="136">
        <v>20273047</v>
      </c>
      <c r="AK483" s="180">
        <v>31002</v>
      </c>
      <c r="AL483" s="109" t="s">
        <v>957</v>
      </c>
      <c r="AM483" s="136">
        <v>11473917.67675207</v>
      </c>
      <c r="AN483" s="141" t="s">
        <v>1513</v>
      </c>
    </row>
    <row r="484" spans="1:40" ht="38.25" x14ac:dyDescent="0.25">
      <c r="A484" s="96">
        <v>3</v>
      </c>
      <c r="B484" s="97" t="s">
        <v>281</v>
      </c>
      <c r="C484" s="96">
        <v>2</v>
      </c>
      <c r="D484" s="96" t="s">
        <v>1476</v>
      </c>
      <c r="E484" s="97" t="s">
        <v>1477</v>
      </c>
      <c r="F484" s="98">
        <v>4</v>
      </c>
      <c r="G484" s="96" t="s">
        <v>1509</v>
      </c>
      <c r="H484" s="97" t="s">
        <v>1510</v>
      </c>
      <c r="I484" s="96">
        <v>15</v>
      </c>
      <c r="J484" s="96"/>
      <c r="K484" s="97" t="s">
        <v>1511</v>
      </c>
      <c r="L484" s="98">
        <v>2020051290069</v>
      </c>
      <c r="M484" s="96">
        <v>2</v>
      </c>
      <c r="N484" s="96">
        <v>3242</v>
      </c>
      <c r="O484" s="97" t="str">
        <f>+VLOOKUP(N484,'[6]Productos PD'!$B$2:$C$349,2,FALSE)</f>
        <v>Acciones para fortalecer la articulación institucional con las mesas y los colectivos ambientales en el Municipio de Caldas, mediante actividades de orden ambiental.</v>
      </c>
      <c r="P484" s="96" t="s">
        <v>952</v>
      </c>
      <c r="Q484" s="96">
        <v>3</v>
      </c>
      <c r="R484" s="122" t="s">
        <v>953</v>
      </c>
      <c r="S484" s="125">
        <v>1</v>
      </c>
      <c r="T484" s="97" t="s">
        <v>1439</v>
      </c>
      <c r="U484" s="97" t="s">
        <v>1514</v>
      </c>
      <c r="V484" s="96" t="s">
        <v>952</v>
      </c>
      <c r="W484" s="125">
        <v>22</v>
      </c>
      <c r="X484" s="96" t="s">
        <v>984</v>
      </c>
      <c r="Y484" s="122">
        <v>1</v>
      </c>
      <c r="Z484" s="126">
        <v>4</v>
      </c>
      <c r="AA484" s="126">
        <v>5</v>
      </c>
      <c r="AB484" s="113">
        <v>6</v>
      </c>
      <c r="AC484" s="133">
        <v>6</v>
      </c>
      <c r="AD484" s="113">
        <v>6</v>
      </c>
      <c r="AE484" s="113">
        <v>5</v>
      </c>
      <c r="AF484" s="113">
        <v>6</v>
      </c>
      <c r="AG484" s="113"/>
      <c r="AH484" s="54">
        <f t="shared" si="16"/>
        <v>0.83333333333333337</v>
      </c>
      <c r="AI484" s="54">
        <f t="shared" si="17"/>
        <v>0.83333333333333337</v>
      </c>
      <c r="AJ484" s="136">
        <v>20273046</v>
      </c>
      <c r="AK484" s="180">
        <v>31002</v>
      </c>
      <c r="AL484" s="109" t="s">
        <v>957</v>
      </c>
      <c r="AM484" s="136">
        <v>11473917.67675207</v>
      </c>
      <c r="AN484" s="141"/>
    </row>
    <row r="485" spans="1:40" ht="38.25" x14ac:dyDescent="0.25">
      <c r="A485" s="96">
        <v>3</v>
      </c>
      <c r="B485" s="97" t="s">
        <v>281</v>
      </c>
      <c r="C485" s="96">
        <v>2</v>
      </c>
      <c r="D485" s="96" t="s">
        <v>1476</v>
      </c>
      <c r="E485" s="97" t="s">
        <v>1477</v>
      </c>
      <c r="F485" s="98">
        <v>4</v>
      </c>
      <c r="G485" s="96" t="s">
        <v>1509</v>
      </c>
      <c r="H485" s="97" t="s">
        <v>1510</v>
      </c>
      <c r="I485" s="96">
        <v>15</v>
      </c>
      <c r="J485" s="96"/>
      <c r="K485" s="97" t="s">
        <v>1511</v>
      </c>
      <c r="L485" s="98">
        <v>2020051290069</v>
      </c>
      <c r="M485" s="96">
        <v>3</v>
      </c>
      <c r="N485" s="199">
        <v>3243</v>
      </c>
      <c r="O485" s="97" t="str">
        <f>+VLOOKUP(N485,'[6]Productos PD'!$B$2:$C$349,2,FALSE)</f>
        <v>Acciones para impulsar la reforestación, a través de los Proyectos Ambientales Escolares PRAES y Proyectos Comunitarios de Educación Ambiental PROCEDAS y los CIDEAM.</v>
      </c>
      <c r="P485" s="96" t="s">
        <v>952</v>
      </c>
      <c r="Q485" s="96">
        <v>3</v>
      </c>
      <c r="R485" s="122" t="s">
        <v>953</v>
      </c>
      <c r="S485" s="125">
        <v>1</v>
      </c>
      <c r="T485" s="97" t="s">
        <v>1439</v>
      </c>
      <c r="U485" s="97" t="s">
        <v>1515</v>
      </c>
      <c r="V485" s="96" t="s">
        <v>952</v>
      </c>
      <c r="W485" s="125">
        <v>4</v>
      </c>
      <c r="X485" s="96" t="s">
        <v>984</v>
      </c>
      <c r="Y485" s="122">
        <v>1</v>
      </c>
      <c r="Z485" s="126">
        <v>0</v>
      </c>
      <c r="AA485" s="125">
        <v>0</v>
      </c>
      <c r="AB485" s="113">
        <v>2</v>
      </c>
      <c r="AC485" s="133">
        <v>1</v>
      </c>
      <c r="AD485" s="113">
        <v>1</v>
      </c>
      <c r="AE485" s="113">
        <v>1</v>
      </c>
      <c r="AF485" s="113">
        <v>1</v>
      </c>
      <c r="AG485" s="113"/>
      <c r="AH485" s="54">
        <f t="shared" si="16"/>
        <v>1</v>
      </c>
      <c r="AI485" s="54">
        <f t="shared" si="17"/>
        <v>1</v>
      </c>
      <c r="AJ485" s="136">
        <v>20273047</v>
      </c>
      <c r="AK485" s="180">
        <v>31002</v>
      </c>
      <c r="AL485" s="109" t="s">
        <v>957</v>
      </c>
      <c r="AM485" s="136">
        <v>11473917.67675207</v>
      </c>
      <c r="AN485" s="141"/>
    </row>
    <row r="486" spans="1:40" ht="38.25" x14ac:dyDescent="0.25">
      <c r="A486" s="96">
        <v>3</v>
      </c>
      <c r="B486" s="97" t="s">
        <v>281</v>
      </c>
      <c r="C486" s="96">
        <v>2</v>
      </c>
      <c r="D486" s="96" t="s">
        <v>1476</v>
      </c>
      <c r="E486" s="97" t="s">
        <v>1477</v>
      </c>
      <c r="F486" s="98">
        <v>4</v>
      </c>
      <c r="G486" s="96" t="s">
        <v>1509</v>
      </c>
      <c r="H486" s="97" t="s">
        <v>1510</v>
      </c>
      <c r="I486" s="96">
        <v>15</v>
      </c>
      <c r="J486" s="96"/>
      <c r="K486" s="97" t="s">
        <v>1511</v>
      </c>
      <c r="L486" s="98">
        <v>2020051290069</v>
      </c>
      <c r="M486" s="96">
        <v>4</v>
      </c>
      <c r="N486" s="199">
        <v>3244</v>
      </c>
      <c r="O486" s="97" t="str">
        <f>+VLOOKUP(N486,'[6]Productos PD'!$B$2:$C$349,2,FALSE)</f>
        <v>Desarrollar campañas educativas para el cambio y la variabilidad climática que promuevan proyectos de ciencia, tecnología e innovación referentes a la acción del cambio climático.</v>
      </c>
      <c r="P486" s="96" t="s">
        <v>952</v>
      </c>
      <c r="Q486" s="96">
        <v>6</v>
      </c>
      <c r="R486" s="122" t="s">
        <v>953</v>
      </c>
      <c r="S486" s="125">
        <v>2</v>
      </c>
      <c r="T486" s="97" t="s">
        <v>1439</v>
      </c>
      <c r="U486" s="97" t="s">
        <v>1516</v>
      </c>
      <c r="V486" s="96" t="s">
        <v>952</v>
      </c>
      <c r="W486" s="125">
        <v>2</v>
      </c>
      <c r="X486" s="96" t="s">
        <v>984</v>
      </c>
      <c r="Y486" s="122">
        <v>1</v>
      </c>
      <c r="Z486" s="126">
        <v>0</v>
      </c>
      <c r="AA486" s="125">
        <v>0</v>
      </c>
      <c r="AB486" s="113">
        <v>0</v>
      </c>
      <c r="AC486" s="133">
        <v>0</v>
      </c>
      <c r="AD486" s="113">
        <v>1</v>
      </c>
      <c r="AE486" s="113">
        <v>0</v>
      </c>
      <c r="AF486" s="113">
        <v>1</v>
      </c>
      <c r="AG486" s="113"/>
      <c r="AH486" s="54">
        <f t="shared" si="16"/>
        <v>0</v>
      </c>
      <c r="AI486" s="54">
        <f t="shared" si="17"/>
        <v>0</v>
      </c>
      <c r="AJ486" s="136">
        <v>13221800</v>
      </c>
      <c r="AK486" s="180">
        <v>31002</v>
      </c>
      <c r="AL486" s="109" t="s">
        <v>957</v>
      </c>
      <c r="AM486" s="136">
        <v>7483129.9280508012</v>
      </c>
      <c r="AN486" s="141" t="s">
        <v>1517</v>
      </c>
    </row>
    <row r="487" spans="1:40" ht="38.25" x14ac:dyDescent="0.25">
      <c r="A487" s="96">
        <v>3</v>
      </c>
      <c r="B487" s="97" t="s">
        <v>281</v>
      </c>
      <c r="C487" s="96">
        <v>2</v>
      </c>
      <c r="D487" s="96" t="s">
        <v>1476</v>
      </c>
      <c r="E487" s="97" t="s">
        <v>1477</v>
      </c>
      <c r="F487" s="98">
        <v>4</v>
      </c>
      <c r="G487" s="96" t="s">
        <v>1509</v>
      </c>
      <c r="H487" s="97" t="s">
        <v>1510</v>
      </c>
      <c r="I487" s="96">
        <v>11</v>
      </c>
      <c r="J487" s="96"/>
      <c r="K487" s="97" t="s">
        <v>1511</v>
      </c>
      <c r="L487" s="98">
        <v>2020051290069</v>
      </c>
      <c r="M487" s="96">
        <v>5</v>
      </c>
      <c r="N487" s="199">
        <v>3245</v>
      </c>
      <c r="O487" s="97" t="str">
        <f>+VLOOKUP(N487,'[6]Productos PD'!$B$2:$C$349,2,FALSE)</f>
        <v>Realizar actividades de educación ambiental, mejoramiento de entornos y sensibilización respecto la separación en la fuente y manejo adecuado de residuos sólidos.</v>
      </c>
      <c r="P487" s="96" t="s">
        <v>952</v>
      </c>
      <c r="Q487" s="96">
        <v>7</v>
      </c>
      <c r="R487" s="122" t="s">
        <v>953</v>
      </c>
      <c r="S487" s="125">
        <v>2</v>
      </c>
      <c r="T487" s="97" t="s">
        <v>1439</v>
      </c>
      <c r="U487" s="97" t="s">
        <v>1518</v>
      </c>
      <c r="V487" s="96" t="s">
        <v>952</v>
      </c>
      <c r="W487" s="125">
        <v>10</v>
      </c>
      <c r="X487" s="96" t="s">
        <v>984</v>
      </c>
      <c r="Y487" s="122">
        <v>1</v>
      </c>
      <c r="Z487" s="126">
        <v>3</v>
      </c>
      <c r="AA487" s="126">
        <v>3</v>
      </c>
      <c r="AB487" s="113">
        <v>3</v>
      </c>
      <c r="AC487" s="133">
        <v>3</v>
      </c>
      <c r="AD487" s="113">
        <v>2</v>
      </c>
      <c r="AE487" s="113">
        <v>3</v>
      </c>
      <c r="AF487" s="113">
        <v>2</v>
      </c>
      <c r="AG487" s="113"/>
      <c r="AH487" s="54">
        <f t="shared" si="16"/>
        <v>1.5</v>
      </c>
      <c r="AI487" s="54">
        <f t="shared" si="17"/>
        <v>1</v>
      </c>
      <c r="AJ487" s="136">
        <v>3023193</v>
      </c>
      <c r="AK487" s="180">
        <v>31002</v>
      </c>
      <c r="AL487" s="108" t="s">
        <v>957</v>
      </c>
      <c r="AM487" s="136">
        <v>2249224.9154009661</v>
      </c>
      <c r="AN487" s="141"/>
    </row>
    <row r="488" spans="1:40" ht="38.25" x14ac:dyDescent="0.25">
      <c r="A488" s="96">
        <v>3</v>
      </c>
      <c r="B488" s="97" t="s">
        <v>281</v>
      </c>
      <c r="C488" s="96">
        <v>2</v>
      </c>
      <c r="D488" s="96" t="s">
        <v>1476</v>
      </c>
      <c r="E488" s="97" t="s">
        <v>1477</v>
      </c>
      <c r="F488" s="98">
        <v>4</v>
      </c>
      <c r="G488" s="96" t="s">
        <v>1509</v>
      </c>
      <c r="H488" s="97" t="s">
        <v>1510</v>
      </c>
      <c r="I488" s="96">
        <v>11</v>
      </c>
      <c r="J488" s="96"/>
      <c r="K488" s="97" t="s">
        <v>1511</v>
      </c>
      <c r="L488" s="98">
        <v>2020051290069</v>
      </c>
      <c r="M488" s="96">
        <v>5</v>
      </c>
      <c r="N488" s="199">
        <v>3245</v>
      </c>
      <c r="O488" s="97" t="str">
        <f>+VLOOKUP(N488,'[6]Productos PD'!$B$2:$C$349,2,FALSE)</f>
        <v>Realizar actividades de educación ambiental, mejoramiento de entornos y sensibilización respecto la separación en la fuente y manejo adecuado de residuos sólidos.</v>
      </c>
      <c r="P488" s="96" t="s">
        <v>952</v>
      </c>
      <c r="Q488" s="96">
        <v>7</v>
      </c>
      <c r="R488" s="122" t="s">
        <v>953</v>
      </c>
      <c r="S488" s="125">
        <v>2</v>
      </c>
      <c r="T488" s="97" t="s">
        <v>1439</v>
      </c>
      <c r="U488" s="97" t="s">
        <v>1518</v>
      </c>
      <c r="V488" s="96" t="s">
        <v>952</v>
      </c>
      <c r="W488" s="125">
        <v>10</v>
      </c>
      <c r="X488" s="96" t="s">
        <v>984</v>
      </c>
      <c r="Y488" s="122">
        <v>1</v>
      </c>
      <c r="Z488" s="126">
        <v>3</v>
      </c>
      <c r="AA488" s="126">
        <v>3</v>
      </c>
      <c r="AB488" s="113">
        <v>3</v>
      </c>
      <c r="AC488" s="133">
        <v>3</v>
      </c>
      <c r="AD488" s="113">
        <v>2</v>
      </c>
      <c r="AE488" s="113">
        <v>3</v>
      </c>
      <c r="AF488" s="113">
        <v>2</v>
      </c>
      <c r="AG488" s="113"/>
      <c r="AH488" s="54">
        <f t="shared" si="16"/>
        <v>1.5</v>
      </c>
      <c r="AI488" s="54">
        <f t="shared" si="17"/>
        <v>1</v>
      </c>
      <c r="AJ488" s="136">
        <v>4000000</v>
      </c>
      <c r="AK488" s="109"/>
      <c r="AL488" s="108" t="s">
        <v>965</v>
      </c>
      <c r="AM488" s="136">
        <v>1200000</v>
      </c>
      <c r="AN488" s="141"/>
    </row>
    <row r="489" spans="1:40" ht="38.25" x14ac:dyDescent="0.25">
      <c r="A489" s="96">
        <v>3</v>
      </c>
      <c r="B489" s="97" t="s">
        <v>281</v>
      </c>
      <c r="C489" s="96">
        <v>3</v>
      </c>
      <c r="D489" s="96" t="s">
        <v>1519</v>
      </c>
      <c r="E489" s="97" t="s">
        <v>1520</v>
      </c>
      <c r="F489" s="98">
        <v>1</v>
      </c>
      <c r="G489" s="96" t="s">
        <v>1521</v>
      </c>
      <c r="H489" s="97" t="s">
        <v>1522</v>
      </c>
      <c r="I489" s="96">
        <v>13</v>
      </c>
      <c r="J489" s="96"/>
      <c r="K489" s="97" t="s">
        <v>1523</v>
      </c>
      <c r="L489" s="98">
        <v>2020051290014</v>
      </c>
      <c r="M489" s="96">
        <v>4</v>
      </c>
      <c r="N489" s="96">
        <v>3314</v>
      </c>
      <c r="O489" s="97" t="str">
        <f>+VLOOKUP(N489,'[6]Productos PD'!$B$2:$C$349,2,FALSE)</f>
        <v>Integrar a la Geodatabase del Municipio la Gestión integral del Riesgo y atención de Desastres, obtenidos de la actualización del PBOT, PMGRD y estudios de amenaza y alto riesgo específicos.</v>
      </c>
      <c r="P489" s="96" t="s">
        <v>952</v>
      </c>
      <c r="Q489" s="96">
        <v>3</v>
      </c>
      <c r="R489" s="122" t="s">
        <v>953</v>
      </c>
      <c r="S489" s="125">
        <v>1</v>
      </c>
      <c r="T489" s="97" t="s">
        <v>1439</v>
      </c>
      <c r="U489" s="97" t="s">
        <v>1524</v>
      </c>
      <c r="V489" s="96" t="s">
        <v>983</v>
      </c>
      <c r="W489" s="122">
        <v>1</v>
      </c>
      <c r="X489" s="96" t="s">
        <v>956</v>
      </c>
      <c r="Y489" s="122">
        <v>1</v>
      </c>
      <c r="Z489" s="197">
        <v>0</v>
      </c>
      <c r="AA489" s="197">
        <v>0</v>
      </c>
      <c r="AB489" s="197">
        <v>0</v>
      </c>
      <c r="AC489" s="197">
        <v>0</v>
      </c>
      <c r="AD489" s="197">
        <v>0</v>
      </c>
      <c r="AE489" s="197">
        <v>0</v>
      </c>
      <c r="AF489" s="111">
        <v>1</v>
      </c>
      <c r="AG489" s="113"/>
      <c r="AH489" s="54">
        <f t="shared" si="16"/>
        <v>0</v>
      </c>
      <c r="AI489" s="54">
        <f t="shared" si="17"/>
        <v>0</v>
      </c>
      <c r="AJ489" s="136">
        <v>30000000</v>
      </c>
      <c r="AK489" s="180">
        <v>31501</v>
      </c>
      <c r="AL489" s="108" t="s">
        <v>957</v>
      </c>
      <c r="AM489" s="136">
        <v>0</v>
      </c>
      <c r="AN489" s="141"/>
    </row>
    <row r="490" spans="1:40" ht="63.75" x14ac:dyDescent="0.25">
      <c r="A490" s="96">
        <v>3</v>
      </c>
      <c r="B490" s="97" t="s">
        <v>281</v>
      </c>
      <c r="C490" s="96">
        <v>3</v>
      </c>
      <c r="D490" s="96" t="s">
        <v>1519</v>
      </c>
      <c r="E490" s="97" t="s">
        <v>1520</v>
      </c>
      <c r="F490" s="98">
        <v>1</v>
      </c>
      <c r="G490" s="96" t="s">
        <v>1521</v>
      </c>
      <c r="H490" s="97" t="s">
        <v>1522</v>
      </c>
      <c r="I490" s="96">
        <v>13</v>
      </c>
      <c r="J490" s="96"/>
      <c r="K490" s="97" t="s">
        <v>1523</v>
      </c>
      <c r="L490" s="98">
        <v>2020051290014</v>
      </c>
      <c r="M490" s="96">
        <v>6</v>
      </c>
      <c r="N490" s="96">
        <v>3316</v>
      </c>
      <c r="O490" s="97" t="str">
        <f>+VLOOKUP(N490,'[6]Productos PD'!$B$2:$C$349,2,FALSE)</f>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
      <c r="P490" s="96" t="s">
        <v>952</v>
      </c>
      <c r="Q490" s="96">
        <v>3</v>
      </c>
      <c r="R490" s="122" t="s">
        <v>953</v>
      </c>
      <c r="S490" s="125">
        <v>1</v>
      </c>
      <c r="T490" s="97" t="s">
        <v>1439</v>
      </c>
      <c r="U490" s="104" t="s">
        <v>1525</v>
      </c>
      <c r="V490" s="96" t="s">
        <v>952</v>
      </c>
      <c r="W490" s="200">
        <v>10</v>
      </c>
      <c r="X490" s="96" t="s">
        <v>984</v>
      </c>
      <c r="Y490" s="201">
        <v>0.5</v>
      </c>
      <c r="Z490" s="198">
        <v>1</v>
      </c>
      <c r="AA490" s="126">
        <v>1</v>
      </c>
      <c r="AB490" s="176">
        <v>3</v>
      </c>
      <c r="AC490" s="133">
        <v>3</v>
      </c>
      <c r="AD490" s="176">
        <v>3</v>
      </c>
      <c r="AE490" s="113">
        <v>2</v>
      </c>
      <c r="AF490" s="176">
        <v>3</v>
      </c>
      <c r="AG490" s="113"/>
      <c r="AH490" s="54">
        <f t="shared" si="16"/>
        <v>0.66666666666666663</v>
      </c>
      <c r="AI490" s="54">
        <f t="shared" si="17"/>
        <v>0.66666666666666663</v>
      </c>
      <c r="AJ490" s="136">
        <v>2548740</v>
      </c>
      <c r="AK490" s="180">
        <v>31002</v>
      </c>
      <c r="AL490" s="108" t="s">
        <v>957</v>
      </c>
      <c r="AM490" s="136">
        <v>1442508</v>
      </c>
      <c r="AN490" s="141" t="s">
        <v>1526</v>
      </c>
    </row>
    <row r="491" spans="1:40" ht="63.75" x14ac:dyDescent="0.25">
      <c r="A491" s="96">
        <v>3</v>
      </c>
      <c r="B491" s="97" t="s">
        <v>281</v>
      </c>
      <c r="C491" s="96">
        <v>3</v>
      </c>
      <c r="D491" s="96" t="s">
        <v>1519</v>
      </c>
      <c r="E491" s="97" t="s">
        <v>1520</v>
      </c>
      <c r="F491" s="98">
        <v>1</v>
      </c>
      <c r="G491" s="96" t="s">
        <v>1521</v>
      </c>
      <c r="H491" s="97" t="s">
        <v>1522</v>
      </c>
      <c r="I491" s="96">
        <v>13</v>
      </c>
      <c r="J491" s="96"/>
      <c r="K491" s="97" t="s">
        <v>1523</v>
      </c>
      <c r="L491" s="98">
        <v>2020051290014</v>
      </c>
      <c r="M491" s="96">
        <v>6</v>
      </c>
      <c r="N491" s="96">
        <v>3316</v>
      </c>
      <c r="O491" s="97" t="str">
        <f>+VLOOKUP(N491,'[6]Productos PD'!$B$2:$C$349,2,FALSE)</f>
        <v>Acciones de implementación en el PMGRD las acciones técnicas, operativas y logísticas del PIGECA (Plan Integral de Gestión de la Calidad del Aire para el Valle de Aburra) y del POECA (Plan operacional para enfrentar episodios de contaminación atmosférica en el Valle de Aburra) y ejecutarlas como una estrategia de gestión del riesgo.</v>
      </c>
      <c r="P491" s="96" t="s">
        <v>952</v>
      </c>
      <c r="Q491" s="96">
        <v>3</v>
      </c>
      <c r="R491" s="122" t="s">
        <v>953</v>
      </c>
      <c r="S491" s="125">
        <v>1</v>
      </c>
      <c r="T491" s="97" t="s">
        <v>1439</v>
      </c>
      <c r="U491" s="104" t="s">
        <v>1527</v>
      </c>
      <c r="V491" s="96" t="s">
        <v>952</v>
      </c>
      <c r="W491" s="200">
        <v>4</v>
      </c>
      <c r="X491" s="96" t="s">
        <v>984</v>
      </c>
      <c r="Y491" s="201">
        <v>0.5</v>
      </c>
      <c r="Z491" s="198">
        <v>1</v>
      </c>
      <c r="AA491" s="126">
        <v>1</v>
      </c>
      <c r="AB491" s="176">
        <v>1</v>
      </c>
      <c r="AC491" s="133">
        <v>1</v>
      </c>
      <c r="AD491" s="176">
        <v>1</v>
      </c>
      <c r="AE491" s="113">
        <v>0</v>
      </c>
      <c r="AF491" s="176">
        <v>1</v>
      </c>
      <c r="AG491" s="113"/>
      <c r="AH491" s="54">
        <f t="shared" si="16"/>
        <v>0</v>
      </c>
      <c r="AI491" s="54">
        <f t="shared" si="17"/>
        <v>0</v>
      </c>
      <c r="AJ491" s="136">
        <v>2548740</v>
      </c>
      <c r="AK491" s="180">
        <v>31002</v>
      </c>
      <c r="AL491" s="108" t="s">
        <v>957</v>
      </c>
      <c r="AM491" s="136">
        <v>1442508</v>
      </c>
      <c r="AN491" s="141" t="s">
        <v>1528</v>
      </c>
    </row>
    <row r="492" spans="1:40" ht="76.5" x14ac:dyDescent="0.25">
      <c r="A492" s="96">
        <v>3</v>
      </c>
      <c r="B492" s="97" t="s">
        <v>281</v>
      </c>
      <c r="C492" s="96">
        <v>3</v>
      </c>
      <c r="D492" s="96" t="s">
        <v>1519</v>
      </c>
      <c r="E492" s="97" t="s">
        <v>1520</v>
      </c>
      <c r="F492" s="98">
        <v>2</v>
      </c>
      <c r="G492" s="96" t="s">
        <v>1529</v>
      </c>
      <c r="H492" s="97" t="s">
        <v>1530</v>
      </c>
      <c r="I492" s="96">
        <v>13</v>
      </c>
      <c r="J492" s="96"/>
      <c r="K492" s="97" t="s">
        <v>1523</v>
      </c>
      <c r="L492" s="98">
        <v>2020051290014</v>
      </c>
      <c r="M492" s="96">
        <v>2</v>
      </c>
      <c r="N492" s="199">
        <v>3322</v>
      </c>
      <c r="O492" s="97" t="str">
        <f>+VLOOKUP(N492,'[6]Productos PD'!$B$2:$C$349,2,FALSE)</f>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
      <c r="P492" s="96" t="s">
        <v>1295</v>
      </c>
      <c r="Q492" s="122">
        <v>1</v>
      </c>
      <c r="R492" s="122" t="s">
        <v>1001</v>
      </c>
      <c r="S492" s="122">
        <v>1</v>
      </c>
      <c r="T492" s="97" t="s">
        <v>1439</v>
      </c>
      <c r="U492" s="104" t="s">
        <v>1531</v>
      </c>
      <c r="V492" s="96" t="s">
        <v>983</v>
      </c>
      <c r="W492" s="122">
        <v>1</v>
      </c>
      <c r="X492" s="96" t="s">
        <v>984</v>
      </c>
      <c r="Y492" s="201">
        <v>0.25</v>
      </c>
      <c r="Z492" s="202">
        <v>0</v>
      </c>
      <c r="AA492" s="197">
        <v>0</v>
      </c>
      <c r="AB492" s="202">
        <v>0</v>
      </c>
      <c r="AC492" s="202">
        <v>0</v>
      </c>
      <c r="AD492" s="203">
        <v>0.25</v>
      </c>
      <c r="AE492" s="197">
        <v>0</v>
      </c>
      <c r="AF492" s="203">
        <v>0.75</v>
      </c>
      <c r="AG492" s="113"/>
      <c r="AH492" s="54">
        <f t="shared" si="16"/>
        <v>0</v>
      </c>
      <c r="AI492" s="54">
        <f t="shared" si="17"/>
        <v>0</v>
      </c>
      <c r="AJ492" s="136">
        <v>200000000</v>
      </c>
      <c r="AK492" s="180"/>
      <c r="AL492" s="108" t="s">
        <v>965</v>
      </c>
      <c r="AM492" s="136">
        <v>0</v>
      </c>
      <c r="AN492" s="141" t="s">
        <v>1504</v>
      </c>
    </row>
    <row r="493" spans="1:40" ht="76.5" x14ac:dyDescent="0.25">
      <c r="A493" s="96">
        <v>3</v>
      </c>
      <c r="B493" s="97" t="s">
        <v>281</v>
      </c>
      <c r="C493" s="96">
        <v>3</v>
      </c>
      <c r="D493" s="96" t="s">
        <v>1519</v>
      </c>
      <c r="E493" s="97" t="s">
        <v>1520</v>
      </c>
      <c r="F493" s="98">
        <v>2</v>
      </c>
      <c r="G493" s="96" t="s">
        <v>1529</v>
      </c>
      <c r="H493" s="97" t="s">
        <v>1530</v>
      </c>
      <c r="I493" s="96">
        <v>13</v>
      </c>
      <c r="J493" s="96"/>
      <c r="K493" s="97" t="s">
        <v>1523</v>
      </c>
      <c r="L493" s="98">
        <v>2020051290014</v>
      </c>
      <c r="M493" s="96">
        <v>2</v>
      </c>
      <c r="N493" s="199">
        <v>3322</v>
      </c>
      <c r="O493" s="97" t="str">
        <f>+VLOOKUP(N493,'[6]Productos PD'!$B$2:$C$349,2,FALSE)</f>
        <v>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está armonizando el AMVA.</v>
      </c>
      <c r="P493" s="96" t="s">
        <v>1295</v>
      </c>
      <c r="Q493" s="122">
        <v>1</v>
      </c>
      <c r="R493" s="122" t="s">
        <v>1001</v>
      </c>
      <c r="S493" s="122">
        <v>1</v>
      </c>
      <c r="T493" s="97" t="s">
        <v>1439</v>
      </c>
      <c r="U493" s="104" t="s">
        <v>1532</v>
      </c>
      <c r="V493" s="96" t="s">
        <v>983</v>
      </c>
      <c r="W493" s="122">
        <v>1</v>
      </c>
      <c r="X493" s="96" t="s">
        <v>984</v>
      </c>
      <c r="Y493" s="201">
        <v>0.75</v>
      </c>
      <c r="Z493" s="202">
        <v>0</v>
      </c>
      <c r="AA493" s="197">
        <v>0</v>
      </c>
      <c r="AB493" s="203">
        <v>0.1</v>
      </c>
      <c r="AC493" s="202">
        <v>0</v>
      </c>
      <c r="AD493" s="203">
        <v>0.5</v>
      </c>
      <c r="AE493" s="197">
        <v>0</v>
      </c>
      <c r="AF493" s="203">
        <v>0.4</v>
      </c>
      <c r="AG493" s="204"/>
      <c r="AH493" s="54">
        <f t="shared" si="16"/>
        <v>0</v>
      </c>
      <c r="AI493" s="54">
        <f t="shared" si="17"/>
        <v>0</v>
      </c>
      <c r="AJ493" s="136">
        <v>40000000</v>
      </c>
      <c r="AK493" s="180">
        <v>31501</v>
      </c>
      <c r="AL493" s="108" t="s">
        <v>957</v>
      </c>
      <c r="AM493" s="136">
        <v>0</v>
      </c>
      <c r="AN493" s="141" t="s">
        <v>1504</v>
      </c>
    </row>
    <row r="494" spans="1:40" ht="25.5" x14ac:dyDescent="0.25">
      <c r="A494" s="96">
        <v>3</v>
      </c>
      <c r="B494" s="97" t="s">
        <v>281</v>
      </c>
      <c r="C494" s="96">
        <v>4</v>
      </c>
      <c r="D494" s="96" t="s">
        <v>1533</v>
      </c>
      <c r="E494" s="97" t="s">
        <v>1534</v>
      </c>
      <c r="F494" s="98">
        <v>3</v>
      </c>
      <c r="G494" s="96" t="s">
        <v>1535</v>
      </c>
      <c r="H494" s="97" t="s">
        <v>1536</v>
      </c>
      <c r="I494" s="96">
        <v>6</v>
      </c>
      <c r="J494" s="96"/>
      <c r="K494" s="97" t="s">
        <v>1537</v>
      </c>
      <c r="L494" s="98">
        <v>2020051290068</v>
      </c>
      <c r="M494" s="96">
        <v>1</v>
      </c>
      <c r="N494" s="199">
        <v>3431</v>
      </c>
      <c r="O494" s="97" t="str">
        <f>+VLOOKUP(N494,'[6]Productos PD'!$B$2:$C$349,2,FALSE)</f>
        <v>Acciones para aumentar la cobertura del servicio de aseo en zona urbana y rural del Municipio de Caldas.</v>
      </c>
      <c r="P494" s="96" t="s">
        <v>952</v>
      </c>
      <c r="Q494" s="96">
        <v>4</v>
      </c>
      <c r="R494" s="122" t="s">
        <v>953</v>
      </c>
      <c r="S494" s="125">
        <v>1</v>
      </c>
      <c r="T494" s="97" t="s">
        <v>1439</v>
      </c>
      <c r="U494" s="104" t="s">
        <v>1538</v>
      </c>
      <c r="V494" s="96" t="s">
        <v>952</v>
      </c>
      <c r="W494" s="200">
        <v>1</v>
      </c>
      <c r="X494" s="96" t="s">
        <v>984</v>
      </c>
      <c r="Y494" s="201">
        <v>0.25</v>
      </c>
      <c r="Z494" s="198">
        <v>0</v>
      </c>
      <c r="AA494" s="125">
        <v>0</v>
      </c>
      <c r="AB494" s="176">
        <v>0</v>
      </c>
      <c r="AC494" s="133">
        <v>1</v>
      </c>
      <c r="AD494" s="176">
        <v>1</v>
      </c>
      <c r="AE494" s="113">
        <v>2</v>
      </c>
      <c r="AF494" s="176">
        <v>0</v>
      </c>
      <c r="AG494" s="204"/>
      <c r="AH494" s="54">
        <f t="shared" si="16"/>
        <v>2</v>
      </c>
      <c r="AI494" s="54">
        <f t="shared" si="17"/>
        <v>1</v>
      </c>
      <c r="AJ494" s="136">
        <v>7160287</v>
      </c>
      <c r="AK494" s="180">
        <v>31002</v>
      </c>
      <c r="AL494" s="108" t="s">
        <v>957</v>
      </c>
      <c r="AM494" s="136">
        <v>7160287</v>
      </c>
      <c r="AN494" s="141"/>
    </row>
    <row r="495" spans="1:40" ht="25.5" x14ac:dyDescent="0.25">
      <c r="A495" s="96">
        <v>3</v>
      </c>
      <c r="B495" s="97" t="s">
        <v>281</v>
      </c>
      <c r="C495" s="96">
        <v>4</v>
      </c>
      <c r="D495" s="96" t="s">
        <v>1533</v>
      </c>
      <c r="E495" s="97" t="s">
        <v>1534</v>
      </c>
      <c r="F495" s="98">
        <v>3</v>
      </c>
      <c r="G495" s="96" t="s">
        <v>1535</v>
      </c>
      <c r="H495" s="97" t="s">
        <v>1536</v>
      </c>
      <c r="I495" s="96">
        <v>6</v>
      </c>
      <c r="J495" s="96"/>
      <c r="K495" s="97" t="s">
        <v>1537</v>
      </c>
      <c r="L495" s="98">
        <v>2020051290068</v>
      </c>
      <c r="M495" s="96">
        <v>1</v>
      </c>
      <c r="N495" s="199">
        <v>3431</v>
      </c>
      <c r="O495" s="97" t="str">
        <f>+VLOOKUP(N495,'[6]Productos PD'!$B$2:$C$349,2,FALSE)</f>
        <v>Acciones para aumentar la cobertura del servicio de aseo en zona urbana y rural del Municipio de Caldas.</v>
      </c>
      <c r="P495" s="96" t="s">
        <v>952</v>
      </c>
      <c r="Q495" s="96">
        <v>4</v>
      </c>
      <c r="R495" s="122" t="s">
        <v>953</v>
      </c>
      <c r="S495" s="125">
        <v>1</v>
      </c>
      <c r="T495" s="97" t="s">
        <v>1439</v>
      </c>
      <c r="U495" s="104" t="s">
        <v>1539</v>
      </c>
      <c r="V495" s="96" t="s">
        <v>952</v>
      </c>
      <c r="W495" s="200">
        <v>2</v>
      </c>
      <c r="X495" s="96" t="s">
        <v>984</v>
      </c>
      <c r="Y495" s="201">
        <v>0.75</v>
      </c>
      <c r="Z495" s="198">
        <v>0</v>
      </c>
      <c r="AA495" s="125">
        <v>0</v>
      </c>
      <c r="AB495" s="176">
        <v>1</v>
      </c>
      <c r="AC495" s="133">
        <v>1</v>
      </c>
      <c r="AD495" s="176">
        <v>1</v>
      </c>
      <c r="AE495" s="113">
        <v>0</v>
      </c>
      <c r="AF495" s="176">
        <v>0</v>
      </c>
      <c r="AG495" s="113"/>
      <c r="AH495" s="54">
        <f t="shared" si="16"/>
        <v>0</v>
      </c>
      <c r="AI495" s="54">
        <f t="shared" si="17"/>
        <v>0</v>
      </c>
      <c r="AJ495" s="136">
        <v>10740430</v>
      </c>
      <c r="AK495" s="180">
        <v>31002</v>
      </c>
      <c r="AL495" s="108" t="s">
        <v>957</v>
      </c>
      <c r="AM495" s="136">
        <v>6157665</v>
      </c>
      <c r="AN495" s="141" t="s">
        <v>1540</v>
      </c>
    </row>
    <row r="496" spans="1:40" ht="38.25" x14ac:dyDescent="0.25">
      <c r="A496" s="96">
        <v>3</v>
      </c>
      <c r="B496" s="97" t="s">
        <v>281</v>
      </c>
      <c r="C496" s="96">
        <v>4</v>
      </c>
      <c r="D496" s="96" t="s">
        <v>1533</v>
      </c>
      <c r="E496" s="97" t="s">
        <v>1534</v>
      </c>
      <c r="F496" s="98">
        <v>3</v>
      </c>
      <c r="G496" s="96" t="s">
        <v>1535</v>
      </c>
      <c r="H496" s="97" t="s">
        <v>1536</v>
      </c>
      <c r="I496" s="96">
        <v>6</v>
      </c>
      <c r="J496" s="96"/>
      <c r="K496" s="97" t="s">
        <v>1537</v>
      </c>
      <c r="L496" s="98">
        <v>2020051290068</v>
      </c>
      <c r="M496" s="96">
        <v>2</v>
      </c>
      <c r="N496" s="199">
        <v>3432</v>
      </c>
      <c r="O496" s="97" t="str">
        <f>+VLOOKUP(N496,'[6]Productos PD'!$B$2:$C$349,2,FALSE)</f>
        <v>Acciones de apoyo técnico, logístico y operativo a Grupos organizados y legalmente constituidos con sistemas de aprovechamiento de residuos sólidos en operación</v>
      </c>
      <c r="P496" s="96" t="s">
        <v>952</v>
      </c>
      <c r="Q496" s="96">
        <v>3</v>
      </c>
      <c r="R496" s="122" t="s">
        <v>953</v>
      </c>
      <c r="S496" s="125">
        <v>1</v>
      </c>
      <c r="T496" s="97" t="s">
        <v>1439</v>
      </c>
      <c r="U496" s="97" t="s">
        <v>1541</v>
      </c>
      <c r="V496" s="96" t="s">
        <v>952</v>
      </c>
      <c r="W496" s="200">
        <v>3</v>
      </c>
      <c r="X496" s="96" t="s">
        <v>984</v>
      </c>
      <c r="Y496" s="201">
        <v>1</v>
      </c>
      <c r="Z496" s="126">
        <v>0</v>
      </c>
      <c r="AA496" s="125">
        <v>0</v>
      </c>
      <c r="AB496" s="113">
        <v>1</v>
      </c>
      <c r="AC496" s="133">
        <v>1</v>
      </c>
      <c r="AD496" s="113">
        <v>1</v>
      </c>
      <c r="AE496" s="113">
        <v>2</v>
      </c>
      <c r="AF496" s="113">
        <v>1</v>
      </c>
      <c r="AG496" s="113"/>
      <c r="AH496" s="54">
        <f t="shared" si="16"/>
        <v>2</v>
      </c>
      <c r="AI496" s="54">
        <f t="shared" si="17"/>
        <v>1</v>
      </c>
      <c r="AJ496" s="136">
        <v>3000000</v>
      </c>
      <c r="AK496" s="180">
        <v>31002</v>
      </c>
      <c r="AL496" s="108" t="s">
        <v>957</v>
      </c>
      <c r="AM496" s="136">
        <v>2231969.558742329</v>
      </c>
      <c r="AN496" s="141"/>
    </row>
    <row r="497" spans="1:40" ht="25.5" x14ac:dyDescent="0.25">
      <c r="A497" s="96">
        <v>3</v>
      </c>
      <c r="B497" s="97" t="s">
        <v>281</v>
      </c>
      <c r="C497" s="96">
        <v>4</v>
      </c>
      <c r="D497" s="96" t="s">
        <v>1533</v>
      </c>
      <c r="E497" s="97" t="s">
        <v>1534</v>
      </c>
      <c r="F497" s="98">
        <v>3</v>
      </c>
      <c r="G497" s="96" t="s">
        <v>1535</v>
      </c>
      <c r="H497" s="97" t="s">
        <v>1536</v>
      </c>
      <c r="I497" s="96">
        <v>6</v>
      </c>
      <c r="J497" s="96"/>
      <c r="K497" s="97" t="s">
        <v>1537</v>
      </c>
      <c r="L497" s="98">
        <v>2020051290068</v>
      </c>
      <c r="M497" s="96">
        <v>3</v>
      </c>
      <c r="N497" s="199">
        <v>3433</v>
      </c>
      <c r="O497" s="97" t="str">
        <f>+VLOOKUP(N497,'[6]Productos PD'!$B$2:$C$349,2,FALSE)</f>
        <v>Acciones para incrementar el porcentaje de residuos sólidos reciclados</v>
      </c>
      <c r="P497" s="96" t="s">
        <v>952</v>
      </c>
      <c r="Q497" s="96">
        <v>4</v>
      </c>
      <c r="R497" s="122" t="s">
        <v>953</v>
      </c>
      <c r="S497" s="125">
        <v>1</v>
      </c>
      <c r="T497" s="97" t="s">
        <v>1439</v>
      </c>
      <c r="U497" s="97" t="s">
        <v>1542</v>
      </c>
      <c r="V497" s="96" t="s">
        <v>952</v>
      </c>
      <c r="W497" s="200">
        <v>20</v>
      </c>
      <c r="X497" s="96" t="s">
        <v>984</v>
      </c>
      <c r="Y497" s="201">
        <v>1</v>
      </c>
      <c r="Z497" s="126">
        <v>4</v>
      </c>
      <c r="AA497" s="126">
        <v>4</v>
      </c>
      <c r="AB497" s="113">
        <v>4</v>
      </c>
      <c r="AC497" s="133">
        <v>4</v>
      </c>
      <c r="AD497" s="113">
        <v>6</v>
      </c>
      <c r="AE497" s="113">
        <v>8</v>
      </c>
      <c r="AF497" s="113">
        <v>6</v>
      </c>
      <c r="AG497" s="113"/>
      <c r="AH497" s="54">
        <f t="shared" si="16"/>
        <v>1.3333333333333333</v>
      </c>
      <c r="AI497" s="54">
        <f t="shared" si="17"/>
        <v>1</v>
      </c>
      <c r="AJ497" s="136">
        <v>23867624</v>
      </c>
      <c r="AK497" s="180">
        <v>31002</v>
      </c>
      <c r="AL497" s="108" t="s">
        <v>957</v>
      </c>
      <c r="AM497" s="136">
        <v>17757270.069169275</v>
      </c>
      <c r="AN497" s="141"/>
    </row>
    <row r="498" spans="1:40" ht="25.5" x14ac:dyDescent="0.25">
      <c r="A498" s="96">
        <v>3</v>
      </c>
      <c r="B498" s="97" t="s">
        <v>281</v>
      </c>
      <c r="C498" s="96">
        <v>4</v>
      </c>
      <c r="D498" s="96" t="s">
        <v>1533</v>
      </c>
      <c r="E498" s="97" t="s">
        <v>1534</v>
      </c>
      <c r="F498" s="98">
        <v>3</v>
      </c>
      <c r="G498" s="96" t="s">
        <v>1535</v>
      </c>
      <c r="H498" s="97" t="s">
        <v>1536</v>
      </c>
      <c r="I498" s="96">
        <v>6</v>
      </c>
      <c r="J498" s="96"/>
      <c r="K498" s="97" t="s">
        <v>1537</v>
      </c>
      <c r="L498" s="98">
        <v>2020051290068</v>
      </c>
      <c r="M498" s="96">
        <v>4</v>
      </c>
      <c r="N498" s="96">
        <v>3434</v>
      </c>
      <c r="O498" s="97" t="str">
        <f>+VLOOKUP(N498,'[6]Productos PD'!$B$2:$C$349,2,FALSE)</f>
        <v>Actualización e implementación del PGIRS Municipal</v>
      </c>
      <c r="P498" s="96" t="s">
        <v>983</v>
      </c>
      <c r="Q498" s="122">
        <v>1</v>
      </c>
      <c r="R498" s="122" t="s">
        <v>1001</v>
      </c>
      <c r="S498" s="122">
        <v>0.75</v>
      </c>
      <c r="T498" s="97" t="s">
        <v>1439</v>
      </c>
      <c r="U498" s="97" t="s">
        <v>1543</v>
      </c>
      <c r="V498" s="96" t="s">
        <v>983</v>
      </c>
      <c r="W498" s="122">
        <v>1</v>
      </c>
      <c r="X498" s="96" t="s">
        <v>984</v>
      </c>
      <c r="Y498" s="201">
        <v>1</v>
      </c>
      <c r="Z498" s="197">
        <v>0</v>
      </c>
      <c r="AA498" s="197">
        <v>0</v>
      </c>
      <c r="AB498" s="203">
        <v>0.25</v>
      </c>
      <c r="AC498" s="202">
        <v>0</v>
      </c>
      <c r="AD498" s="203">
        <v>0.75</v>
      </c>
      <c r="AE498" s="203">
        <v>0</v>
      </c>
      <c r="AF498" s="197">
        <v>0</v>
      </c>
      <c r="AG498" s="113"/>
      <c r="AH498" s="54">
        <f t="shared" si="16"/>
        <v>0</v>
      </c>
      <c r="AI498" s="54">
        <f t="shared" si="17"/>
        <v>0</v>
      </c>
      <c r="AJ498" s="136">
        <v>239200000</v>
      </c>
      <c r="AK498" s="180">
        <v>61006</v>
      </c>
      <c r="AL498" s="108" t="s">
        <v>957</v>
      </c>
      <c r="AM498" s="136">
        <v>0</v>
      </c>
      <c r="AN498" s="141" t="s">
        <v>1504</v>
      </c>
    </row>
    <row r="499" spans="1:40" ht="25.5" x14ac:dyDescent="0.25">
      <c r="A499" s="96">
        <v>3</v>
      </c>
      <c r="B499" s="97" t="s">
        <v>281</v>
      </c>
      <c r="C499" s="96">
        <v>4</v>
      </c>
      <c r="D499" s="96" t="s">
        <v>1533</v>
      </c>
      <c r="E499" s="97" t="s">
        <v>1534</v>
      </c>
      <c r="F499" s="98">
        <v>3</v>
      </c>
      <c r="G499" s="96" t="s">
        <v>1535</v>
      </c>
      <c r="H499" s="97" t="s">
        <v>1536</v>
      </c>
      <c r="I499" s="96">
        <v>6</v>
      </c>
      <c r="J499" s="96"/>
      <c r="K499" s="97" t="s">
        <v>1537</v>
      </c>
      <c r="L499" s="98">
        <v>2020051290068</v>
      </c>
      <c r="M499" s="96">
        <v>5</v>
      </c>
      <c r="N499" s="96">
        <v>3435</v>
      </c>
      <c r="O499" s="97" t="str">
        <f>+VLOOKUP(N499,'[6]Productos PD'!$B$2:$C$349,2,FALSE)</f>
        <v>Acciones tendientes a la consolidación, promoción y difusión de la Estrategia Nacional de Economía Circular en el Municipio de Caldas</v>
      </c>
      <c r="P499" s="96" t="s">
        <v>952</v>
      </c>
      <c r="Q499" s="96">
        <v>3</v>
      </c>
      <c r="R499" s="122" t="s">
        <v>953</v>
      </c>
      <c r="S499" s="125">
        <v>1</v>
      </c>
      <c r="T499" s="97" t="s">
        <v>1439</v>
      </c>
      <c r="U499" s="97" t="s">
        <v>1544</v>
      </c>
      <c r="V499" s="96" t="s">
        <v>952</v>
      </c>
      <c r="W499" s="125">
        <v>3</v>
      </c>
      <c r="X499" s="96" t="s">
        <v>984</v>
      </c>
      <c r="Y499" s="122">
        <v>1</v>
      </c>
      <c r="Z499" s="126">
        <v>0</v>
      </c>
      <c r="AA499" s="125">
        <v>0</v>
      </c>
      <c r="AB499" s="113">
        <v>1</v>
      </c>
      <c r="AC499" s="133">
        <v>1</v>
      </c>
      <c r="AD499" s="113">
        <v>1</v>
      </c>
      <c r="AE499" s="113">
        <v>1</v>
      </c>
      <c r="AF499" s="113">
        <v>1</v>
      </c>
      <c r="AG499" s="113"/>
      <c r="AH499" s="54">
        <f t="shared" si="16"/>
        <v>1</v>
      </c>
      <c r="AI499" s="54">
        <f t="shared" si="17"/>
        <v>1</v>
      </c>
      <c r="AJ499" s="136">
        <v>10430502</v>
      </c>
      <c r="AK499" s="180">
        <v>31002</v>
      </c>
      <c r="AL499" s="108" t="s">
        <v>957</v>
      </c>
      <c r="AM499" s="136">
        <v>7760187.6488003274</v>
      </c>
      <c r="AN499" s="141"/>
    </row>
    <row r="500" spans="1:40" ht="25.5" x14ac:dyDescent="0.25">
      <c r="A500" s="96">
        <v>3</v>
      </c>
      <c r="B500" s="97" t="s">
        <v>281</v>
      </c>
      <c r="C500" s="96">
        <v>4</v>
      </c>
      <c r="D500" s="96" t="s">
        <v>1533</v>
      </c>
      <c r="E500" s="97" t="s">
        <v>1534</v>
      </c>
      <c r="F500" s="98">
        <v>3</v>
      </c>
      <c r="G500" s="96" t="s">
        <v>1535</v>
      </c>
      <c r="H500" s="97" t="s">
        <v>1536</v>
      </c>
      <c r="I500" s="96">
        <v>6</v>
      </c>
      <c r="J500" s="96"/>
      <c r="K500" s="97" t="s">
        <v>1537</v>
      </c>
      <c r="L500" s="98">
        <v>2020051290068</v>
      </c>
      <c r="M500" s="96">
        <v>5</v>
      </c>
      <c r="N500" s="96">
        <v>3435</v>
      </c>
      <c r="O500" s="97" t="str">
        <f>+VLOOKUP(N500,'[6]Productos PD'!$B$2:$C$349,2,FALSE)</f>
        <v>Acciones tendientes a la consolidación, promoción y difusión de la Estrategia Nacional de Economía Circular en el Municipio de Caldas</v>
      </c>
      <c r="P500" s="96" t="s">
        <v>952</v>
      </c>
      <c r="Q500" s="96">
        <v>3</v>
      </c>
      <c r="R500" s="122" t="s">
        <v>953</v>
      </c>
      <c r="S500" s="125">
        <v>1</v>
      </c>
      <c r="T500" s="97" t="s">
        <v>1439</v>
      </c>
      <c r="U500" s="97" t="s">
        <v>1544</v>
      </c>
      <c r="V500" s="96" t="s">
        <v>952</v>
      </c>
      <c r="W500" s="125">
        <v>3</v>
      </c>
      <c r="X500" s="96" t="s">
        <v>984</v>
      </c>
      <c r="Y500" s="122">
        <v>1</v>
      </c>
      <c r="Z500" s="126">
        <v>0</v>
      </c>
      <c r="AA500" s="125">
        <v>0</v>
      </c>
      <c r="AB500" s="113">
        <v>1</v>
      </c>
      <c r="AC500" s="133">
        <v>1</v>
      </c>
      <c r="AD500" s="113">
        <v>1</v>
      </c>
      <c r="AE500" s="113">
        <v>1</v>
      </c>
      <c r="AF500" s="113">
        <v>1</v>
      </c>
      <c r="AG500" s="113"/>
      <c r="AH500" s="54">
        <f t="shared" si="16"/>
        <v>1</v>
      </c>
      <c r="AI500" s="54">
        <f t="shared" si="17"/>
        <v>1</v>
      </c>
      <c r="AJ500" s="136">
        <v>30000000</v>
      </c>
      <c r="AK500" s="180"/>
      <c r="AL500" s="108" t="s">
        <v>965</v>
      </c>
      <c r="AM500" s="136">
        <v>10000000</v>
      </c>
      <c r="AN500" s="141"/>
    </row>
    <row r="501" spans="1:40" ht="38.25" x14ac:dyDescent="0.25">
      <c r="A501" s="96">
        <v>3</v>
      </c>
      <c r="B501" s="97" t="s">
        <v>281</v>
      </c>
      <c r="C501" s="96">
        <v>4</v>
      </c>
      <c r="D501" s="96" t="s">
        <v>1533</v>
      </c>
      <c r="E501" s="97" t="s">
        <v>1534</v>
      </c>
      <c r="F501" s="98">
        <v>4</v>
      </c>
      <c r="G501" s="96" t="s">
        <v>1545</v>
      </c>
      <c r="H501" s="97" t="s">
        <v>1546</v>
      </c>
      <c r="I501" s="96">
        <v>6</v>
      </c>
      <c r="J501" s="96"/>
      <c r="K501" s="97" t="s">
        <v>1547</v>
      </c>
      <c r="L501" s="98">
        <v>2020051290012</v>
      </c>
      <c r="M501" s="96">
        <v>1</v>
      </c>
      <c r="N501" s="96">
        <v>3441</v>
      </c>
      <c r="O501" s="97" t="str">
        <f>+VLOOKUP(N501,'[6]Productos PD'!$B$2:$C$349,2,FALSE)</f>
        <v>Acciones de apoyo institucional y comunitario para el fortalecimiento institucional, técnico, operativo, administrativo, contable y logístico en la prestación eficiente y eficaz de los servicios públicos domiciliarios.</v>
      </c>
      <c r="P501" s="96" t="s">
        <v>952</v>
      </c>
      <c r="Q501" s="96">
        <v>4</v>
      </c>
      <c r="R501" s="122" t="s">
        <v>953</v>
      </c>
      <c r="S501" s="125">
        <v>1</v>
      </c>
      <c r="T501" s="97" t="s">
        <v>1439</v>
      </c>
      <c r="U501" s="97" t="s">
        <v>1548</v>
      </c>
      <c r="V501" s="96" t="s">
        <v>983</v>
      </c>
      <c r="W501" s="122">
        <v>1</v>
      </c>
      <c r="X501" s="103" t="s">
        <v>962</v>
      </c>
      <c r="Y501" s="122">
        <v>0.4</v>
      </c>
      <c r="Z501" s="111">
        <v>1</v>
      </c>
      <c r="AA501" s="197">
        <v>1</v>
      </c>
      <c r="AB501" s="111">
        <v>1</v>
      </c>
      <c r="AC501" s="111">
        <v>1</v>
      </c>
      <c r="AD501" s="111">
        <v>1</v>
      </c>
      <c r="AE501" s="111">
        <v>1</v>
      </c>
      <c r="AF501" s="111">
        <v>1</v>
      </c>
      <c r="AG501" s="113"/>
      <c r="AH501" s="54">
        <f t="shared" si="16"/>
        <v>1</v>
      </c>
      <c r="AI501" s="54">
        <f t="shared" si="17"/>
        <v>1</v>
      </c>
      <c r="AJ501" s="136">
        <v>11078862</v>
      </c>
      <c r="AK501" s="180">
        <v>51711</v>
      </c>
      <c r="AL501" s="109" t="s">
        <v>1433</v>
      </c>
      <c r="AM501" s="136">
        <v>11078862</v>
      </c>
      <c r="AN501" s="141"/>
    </row>
    <row r="502" spans="1:40" ht="38.25" x14ac:dyDescent="0.25">
      <c r="A502" s="96">
        <v>3</v>
      </c>
      <c r="B502" s="97" t="s">
        <v>281</v>
      </c>
      <c r="C502" s="96">
        <v>4</v>
      </c>
      <c r="D502" s="96" t="s">
        <v>1533</v>
      </c>
      <c r="E502" s="97" t="s">
        <v>1534</v>
      </c>
      <c r="F502" s="98">
        <v>4</v>
      </c>
      <c r="G502" s="96" t="s">
        <v>1545</v>
      </c>
      <c r="H502" s="97" t="s">
        <v>1546</v>
      </c>
      <c r="I502" s="96">
        <v>6</v>
      </c>
      <c r="J502" s="96"/>
      <c r="K502" s="97" t="s">
        <v>1547</v>
      </c>
      <c r="L502" s="98">
        <v>2020051290012</v>
      </c>
      <c r="M502" s="96">
        <v>1</v>
      </c>
      <c r="N502" s="96">
        <v>3441</v>
      </c>
      <c r="O502" s="97" t="str">
        <f>+VLOOKUP(N502,'[6]Productos PD'!$B$2:$C$349,2,FALSE)</f>
        <v>Acciones de apoyo institucional y comunitario para el fortalecimiento institucional, técnico, operativo, administrativo, contable y logístico en la prestación eficiente y eficaz de los servicios públicos domiciliarios.</v>
      </c>
      <c r="P502" s="96" t="s">
        <v>952</v>
      </c>
      <c r="Q502" s="96">
        <v>4</v>
      </c>
      <c r="R502" s="122" t="s">
        <v>953</v>
      </c>
      <c r="S502" s="125">
        <v>1</v>
      </c>
      <c r="T502" s="97" t="s">
        <v>1439</v>
      </c>
      <c r="U502" s="97" t="s">
        <v>1548</v>
      </c>
      <c r="V502" s="96" t="s">
        <v>983</v>
      </c>
      <c r="W502" s="122">
        <v>1</v>
      </c>
      <c r="X502" s="103" t="s">
        <v>962</v>
      </c>
      <c r="Y502" s="122">
        <v>0.4</v>
      </c>
      <c r="Z502" s="111">
        <v>1</v>
      </c>
      <c r="AA502" s="197">
        <v>1</v>
      </c>
      <c r="AB502" s="111">
        <v>1</v>
      </c>
      <c r="AC502" s="111">
        <v>1</v>
      </c>
      <c r="AD502" s="111">
        <v>1</v>
      </c>
      <c r="AE502" s="111">
        <v>1</v>
      </c>
      <c r="AF502" s="111">
        <v>1</v>
      </c>
      <c r="AG502" s="113"/>
      <c r="AH502" s="54">
        <f t="shared" si="16"/>
        <v>1</v>
      </c>
      <c r="AI502" s="54">
        <f t="shared" si="17"/>
        <v>1</v>
      </c>
      <c r="AJ502" s="136">
        <v>9670722</v>
      </c>
      <c r="AK502" s="180">
        <v>31002</v>
      </c>
      <c r="AL502" s="108" t="s">
        <v>957</v>
      </c>
      <c r="AM502" s="136">
        <v>3824849</v>
      </c>
      <c r="AN502" s="141"/>
    </row>
    <row r="503" spans="1:40" ht="38.25" x14ac:dyDescent="0.25">
      <c r="A503" s="96">
        <v>3</v>
      </c>
      <c r="B503" s="97" t="s">
        <v>281</v>
      </c>
      <c r="C503" s="96">
        <v>4</v>
      </c>
      <c r="D503" s="96" t="s">
        <v>1533</v>
      </c>
      <c r="E503" s="97" t="s">
        <v>1534</v>
      </c>
      <c r="F503" s="98">
        <v>4</v>
      </c>
      <c r="G503" s="96" t="s">
        <v>1545</v>
      </c>
      <c r="H503" s="97" t="s">
        <v>1546</v>
      </c>
      <c r="I503" s="96">
        <v>6</v>
      </c>
      <c r="J503" s="96"/>
      <c r="K503" s="97" t="s">
        <v>1547</v>
      </c>
      <c r="L503" s="98">
        <v>2020051290012</v>
      </c>
      <c r="M503" s="96">
        <v>1</v>
      </c>
      <c r="N503" s="96">
        <v>3441</v>
      </c>
      <c r="O503" s="97" t="str">
        <f>+VLOOKUP(N503,'[6]Productos PD'!$B$2:$C$349,2,FALSE)</f>
        <v>Acciones de apoyo institucional y comunitario para el fortalecimiento institucional, técnico, operativo, administrativo, contable y logístico en la prestación eficiente y eficaz de los servicios públicos domiciliarios.</v>
      </c>
      <c r="P503" s="96" t="s">
        <v>952</v>
      </c>
      <c r="Q503" s="96">
        <v>4</v>
      </c>
      <c r="R503" s="122" t="s">
        <v>953</v>
      </c>
      <c r="S503" s="125">
        <v>1</v>
      </c>
      <c r="T503" s="97" t="s">
        <v>1439</v>
      </c>
      <c r="U503" s="97" t="s">
        <v>1548</v>
      </c>
      <c r="V503" s="96" t="s">
        <v>983</v>
      </c>
      <c r="W503" s="122">
        <v>1</v>
      </c>
      <c r="X503" s="103" t="s">
        <v>962</v>
      </c>
      <c r="Y503" s="122">
        <v>0.4</v>
      </c>
      <c r="Z503" s="111">
        <v>1</v>
      </c>
      <c r="AA503" s="197">
        <v>1</v>
      </c>
      <c r="AB503" s="111">
        <v>1</v>
      </c>
      <c r="AC503" s="111">
        <v>1</v>
      </c>
      <c r="AD503" s="111">
        <v>1</v>
      </c>
      <c r="AE503" s="111">
        <v>1</v>
      </c>
      <c r="AF503" s="111">
        <v>1</v>
      </c>
      <c r="AG503" s="113"/>
      <c r="AH503" s="54">
        <f t="shared" si="16"/>
        <v>1</v>
      </c>
      <c r="AI503" s="54">
        <f t="shared" si="17"/>
        <v>1</v>
      </c>
      <c r="AJ503" s="136">
        <v>5781690</v>
      </c>
      <c r="AK503" s="180">
        <v>31709</v>
      </c>
      <c r="AL503" s="108" t="s">
        <v>957</v>
      </c>
      <c r="AM503" s="136">
        <v>3533277</v>
      </c>
      <c r="AN503" s="141"/>
    </row>
    <row r="504" spans="1:40" ht="38.25" x14ac:dyDescent="0.25">
      <c r="A504" s="96">
        <v>3</v>
      </c>
      <c r="B504" s="97" t="s">
        <v>281</v>
      </c>
      <c r="C504" s="96">
        <v>4</v>
      </c>
      <c r="D504" s="96" t="s">
        <v>1533</v>
      </c>
      <c r="E504" s="97" t="s">
        <v>1534</v>
      </c>
      <c r="F504" s="98">
        <v>4</v>
      </c>
      <c r="G504" s="96" t="s">
        <v>1545</v>
      </c>
      <c r="H504" s="97" t="s">
        <v>1546</v>
      </c>
      <c r="I504" s="96">
        <v>6</v>
      </c>
      <c r="J504" s="96"/>
      <c r="K504" s="97" t="s">
        <v>1547</v>
      </c>
      <c r="L504" s="98">
        <v>2020051290012</v>
      </c>
      <c r="M504" s="96">
        <v>1</v>
      </c>
      <c r="N504" s="96">
        <v>3441</v>
      </c>
      <c r="O504" s="97" t="str">
        <f>+VLOOKUP(N504,'[6]Productos PD'!$B$2:$C$349,2,FALSE)</f>
        <v>Acciones de apoyo institucional y comunitario para el fortalecimiento institucional, técnico, operativo, administrativo, contable y logístico en la prestación eficiente y eficaz de los servicios públicos domiciliarios.</v>
      </c>
      <c r="P504" s="96" t="s">
        <v>952</v>
      </c>
      <c r="Q504" s="96">
        <v>4</v>
      </c>
      <c r="R504" s="122" t="s">
        <v>953</v>
      </c>
      <c r="S504" s="125">
        <v>1</v>
      </c>
      <c r="T504" s="97" t="s">
        <v>1439</v>
      </c>
      <c r="U504" s="97" t="s">
        <v>1549</v>
      </c>
      <c r="V504" s="96" t="s">
        <v>952</v>
      </c>
      <c r="W504" s="125">
        <v>25353</v>
      </c>
      <c r="X504" s="103" t="s">
        <v>962</v>
      </c>
      <c r="Y504" s="122">
        <v>0.6</v>
      </c>
      <c r="Z504" s="126">
        <v>25353</v>
      </c>
      <c r="AA504" s="126">
        <v>25353</v>
      </c>
      <c r="AB504" s="113">
        <v>25353</v>
      </c>
      <c r="AC504" s="133">
        <v>25353</v>
      </c>
      <c r="AD504" s="113">
        <v>25353</v>
      </c>
      <c r="AE504" s="113">
        <v>25353</v>
      </c>
      <c r="AF504" s="113">
        <v>25353</v>
      </c>
      <c r="AG504" s="113"/>
      <c r="AH504" s="54">
        <f t="shared" si="16"/>
        <v>1</v>
      </c>
      <c r="AI504" s="54">
        <f t="shared" si="17"/>
        <v>1</v>
      </c>
      <c r="AJ504" s="136">
        <v>292250023</v>
      </c>
      <c r="AK504" s="180">
        <v>50301</v>
      </c>
      <c r="AL504" s="109" t="s">
        <v>1433</v>
      </c>
      <c r="AM504" s="136">
        <v>275972939</v>
      </c>
      <c r="AN504" s="141"/>
    </row>
    <row r="505" spans="1:40" ht="38.25" x14ac:dyDescent="0.25">
      <c r="A505" s="96">
        <v>3</v>
      </c>
      <c r="B505" s="97" t="s">
        <v>281</v>
      </c>
      <c r="C505" s="96">
        <v>4</v>
      </c>
      <c r="D505" s="96" t="s">
        <v>1533</v>
      </c>
      <c r="E505" s="97" t="s">
        <v>1534</v>
      </c>
      <c r="F505" s="98">
        <v>4</v>
      </c>
      <c r="G505" s="96" t="s">
        <v>1545</v>
      </c>
      <c r="H505" s="97" t="s">
        <v>1546</v>
      </c>
      <c r="I505" s="96">
        <v>6</v>
      </c>
      <c r="J505" s="96"/>
      <c r="K505" s="97" t="s">
        <v>1547</v>
      </c>
      <c r="L505" s="98">
        <v>2020051290012</v>
      </c>
      <c r="M505" s="96">
        <v>1</v>
      </c>
      <c r="N505" s="96">
        <v>3441</v>
      </c>
      <c r="O505" s="97" t="str">
        <f>+VLOOKUP(N505,'[6]Productos PD'!$B$2:$C$349,2,FALSE)</f>
        <v>Acciones de apoyo institucional y comunitario para el fortalecimiento institucional, técnico, operativo, administrativo, contable y logístico en la prestación eficiente y eficaz de los servicios públicos domiciliarios.</v>
      </c>
      <c r="P505" s="96" t="s">
        <v>952</v>
      </c>
      <c r="Q505" s="96">
        <v>4</v>
      </c>
      <c r="R505" s="122" t="s">
        <v>953</v>
      </c>
      <c r="S505" s="125">
        <v>1</v>
      </c>
      <c r="T505" s="97" t="s">
        <v>1439</v>
      </c>
      <c r="U505" s="97" t="s">
        <v>1549</v>
      </c>
      <c r="V505" s="96" t="s">
        <v>952</v>
      </c>
      <c r="W505" s="125">
        <v>25353</v>
      </c>
      <c r="X505" s="103" t="s">
        <v>962</v>
      </c>
      <c r="Y505" s="122">
        <v>0.6</v>
      </c>
      <c r="Z505" s="126">
        <v>25353</v>
      </c>
      <c r="AA505" s="126">
        <v>25353</v>
      </c>
      <c r="AB505" s="113">
        <v>25353</v>
      </c>
      <c r="AC505" s="133">
        <v>25353</v>
      </c>
      <c r="AD505" s="113">
        <v>25353</v>
      </c>
      <c r="AE505" s="113">
        <v>25353</v>
      </c>
      <c r="AF505" s="113">
        <v>25353</v>
      </c>
      <c r="AG505" s="113"/>
      <c r="AH505" s="54">
        <f t="shared" si="16"/>
        <v>1</v>
      </c>
      <c r="AI505" s="54">
        <f t="shared" si="17"/>
        <v>1</v>
      </c>
      <c r="AJ505" s="136">
        <v>96245832</v>
      </c>
      <c r="AK505" s="180">
        <v>30602</v>
      </c>
      <c r="AL505" s="108" t="s">
        <v>957</v>
      </c>
      <c r="AM505" s="136">
        <v>14138305</v>
      </c>
      <c r="AN505" s="141"/>
    </row>
    <row r="506" spans="1:40" ht="51" x14ac:dyDescent="0.25">
      <c r="A506" s="96">
        <v>4</v>
      </c>
      <c r="B506" s="97" t="s">
        <v>189</v>
      </c>
      <c r="C506" s="96">
        <v>2</v>
      </c>
      <c r="D506" s="96" t="s">
        <v>1222</v>
      </c>
      <c r="E506" s="97" t="s">
        <v>1223</v>
      </c>
      <c r="F506" s="98">
        <v>1</v>
      </c>
      <c r="G506" s="96" t="s">
        <v>1224</v>
      </c>
      <c r="H506" s="97" t="s">
        <v>1225</v>
      </c>
      <c r="I506" s="96">
        <v>17</v>
      </c>
      <c r="J506" s="96"/>
      <c r="K506" s="97" t="s">
        <v>1550</v>
      </c>
      <c r="L506" s="98">
        <v>2020051290070</v>
      </c>
      <c r="M506" s="96">
        <v>3</v>
      </c>
      <c r="N506" s="96">
        <v>4213</v>
      </c>
      <c r="O506" s="97" t="str">
        <f>+VLOOKUP(N506,'[6]Productos PD'!$B$2:$C$349,2,FALSE)</f>
        <v>Acciones de alineamiento entre el Plan de Desarrollo Municipal y el sistema de gestión de calidad, bajo un enfoque de gestión por procesos, que involucre la transformación digital como un eje fundamental de eficiencia y productividad.</v>
      </c>
      <c r="P506" s="96" t="s">
        <v>952</v>
      </c>
      <c r="Q506" s="96">
        <v>4</v>
      </c>
      <c r="R506" s="122" t="s">
        <v>1180</v>
      </c>
      <c r="S506" s="125">
        <v>1</v>
      </c>
      <c r="T506" s="97" t="s">
        <v>1439</v>
      </c>
      <c r="U506" s="97" t="s">
        <v>1551</v>
      </c>
      <c r="V506" s="96" t="s">
        <v>952</v>
      </c>
      <c r="W506" s="125">
        <v>1</v>
      </c>
      <c r="X506" s="103" t="s">
        <v>962</v>
      </c>
      <c r="Y506" s="122">
        <v>0.5</v>
      </c>
      <c r="Z506" s="126">
        <v>0</v>
      </c>
      <c r="AA506" s="126">
        <v>0</v>
      </c>
      <c r="AB506" s="113">
        <v>1</v>
      </c>
      <c r="AC506" s="133">
        <v>1</v>
      </c>
      <c r="AD506" s="113">
        <v>0</v>
      </c>
      <c r="AE506" s="113">
        <v>0</v>
      </c>
      <c r="AF506" s="113">
        <v>0</v>
      </c>
      <c r="AG506" s="113"/>
      <c r="AH506" s="54">
        <f t="shared" si="16"/>
        <v>0</v>
      </c>
      <c r="AI506" s="54">
        <f t="shared" si="17"/>
        <v>0</v>
      </c>
      <c r="AJ506" s="136">
        <v>6613625.9090909092</v>
      </c>
      <c r="AK506" s="180">
        <v>31709</v>
      </c>
      <c r="AL506" s="108" t="s">
        <v>957</v>
      </c>
      <c r="AM506" s="136">
        <v>6613625.9090909092</v>
      </c>
      <c r="AN506" s="141"/>
    </row>
    <row r="507" spans="1:40" ht="51" x14ac:dyDescent="0.25">
      <c r="A507" s="96">
        <v>4</v>
      </c>
      <c r="B507" s="97" t="s">
        <v>189</v>
      </c>
      <c r="C507" s="96">
        <v>2</v>
      </c>
      <c r="D507" s="96" t="s">
        <v>1222</v>
      </c>
      <c r="E507" s="97" t="s">
        <v>1223</v>
      </c>
      <c r="F507" s="98">
        <v>1</v>
      </c>
      <c r="G507" s="96" t="s">
        <v>1224</v>
      </c>
      <c r="H507" s="97" t="s">
        <v>1225</v>
      </c>
      <c r="I507" s="96">
        <v>17</v>
      </c>
      <c r="J507" s="96"/>
      <c r="K507" s="97" t="s">
        <v>1550</v>
      </c>
      <c r="L507" s="98">
        <v>2020051290070</v>
      </c>
      <c r="M507" s="96">
        <v>3</v>
      </c>
      <c r="N507" s="96">
        <v>4213</v>
      </c>
      <c r="O507" s="97" t="str">
        <f>+VLOOKUP(N507,'[6]Productos PD'!$B$2:$C$349,2,FALSE)</f>
        <v>Acciones de alineamiento entre el Plan de Desarrollo Municipal y el sistema de gestión de calidad, bajo un enfoque de gestión por procesos, que involucre la transformación digital como un eje fundamental de eficiencia y productividad.</v>
      </c>
      <c r="P507" s="96" t="s">
        <v>952</v>
      </c>
      <c r="Q507" s="96">
        <v>4</v>
      </c>
      <c r="R507" s="122" t="s">
        <v>1180</v>
      </c>
      <c r="S507" s="125">
        <v>1</v>
      </c>
      <c r="T507" s="97" t="s">
        <v>1439</v>
      </c>
      <c r="U507" s="97" t="s">
        <v>1552</v>
      </c>
      <c r="V507" s="96" t="s">
        <v>952</v>
      </c>
      <c r="W507" s="125">
        <v>1</v>
      </c>
      <c r="X507" s="103" t="s">
        <v>962</v>
      </c>
      <c r="Y507" s="122">
        <v>0.5</v>
      </c>
      <c r="Z507" s="126">
        <v>0</v>
      </c>
      <c r="AA507" s="126">
        <v>0</v>
      </c>
      <c r="AB507" s="113">
        <v>0</v>
      </c>
      <c r="AC507" s="133">
        <v>0</v>
      </c>
      <c r="AD507" s="113">
        <v>0</v>
      </c>
      <c r="AE507" s="113">
        <v>0</v>
      </c>
      <c r="AF507" s="113">
        <v>1</v>
      </c>
      <c r="AG507" s="113"/>
      <c r="AH507" s="54">
        <f t="shared" si="16"/>
        <v>0</v>
      </c>
      <c r="AI507" s="54">
        <f t="shared" si="17"/>
        <v>0</v>
      </c>
      <c r="AJ507" s="136">
        <v>5427861.4800000004</v>
      </c>
      <c r="AK507" s="180">
        <v>31709</v>
      </c>
      <c r="AL507" s="108" t="s">
        <v>957</v>
      </c>
      <c r="AM507" s="136">
        <v>0</v>
      </c>
      <c r="AN507" s="141"/>
    </row>
    <row r="508" spans="1:40" ht="38.25" x14ac:dyDescent="0.25">
      <c r="A508" s="96">
        <v>4</v>
      </c>
      <c r="B508" s="97" t="s">
        <v>189</v>
      </c>
      <c r="C508" s="96">
        <v>2</v>
      </c>
      <c r="D508" s="96" t="s">
        <v>1222</v>
      </c>
      <c r="E508" s="97" t="s">
        <v>1223</v>
      </c>
      <c r="F508" s="98">
        <v>1</v>
      </c>
      <c r="G508" s="96" t="s">
        <v>1224</v>
      </c>
      <c r="H508" s="97" t="s">
        <v>1225</v>
      </c>
      <c r="I508" s="96">
        <v>17</v>
      </c>
      <c r="J508" s="96"/>
      <c r="K508" s="97" t="s">
        <v>1550</v>
      </c>
      <c r="L508" s="98">
        <v>2020051290070</v>
      </c>
      <c r="M508" s="96">
        <v>4</v>
      </c>
      <c r="N508" s="96">
        <v>4214</v>
      </c>
      <c r="O508" s="97" t="str">
        <f>+VLOOKUP(N508,'[6]Productos PD'!$B$2:$C$349,2,FALSE)</f>
        <v>Actualización y fortalecimiento los procesos y procedimiento de la entidad mediante la adecuada implementación del sistema de gestión de calidad en armonía con las políticas del MIPG.</v>
      </c>
      <c r="P508" s="96" t="s">
        <v>983</v>
      </c>
      <c r="Q508" s="122">
        <v>1</v>
      </c>
      <c r="R508" s="122" t="s">
        <v>1001</v>
      </c>
      <c r="S508" s="122">
        <v>0.4</v>
      </c>
      <c r="T508" s="97" t="s">
        <v>1439</v>
      </c>
      <c r="U508" s="97" t="s">
        <v>1553</v>
      </c>
      <c r="V508" s="96" t="s">
        <v>952</v>
      </c>
      <c r="W508" s="125">
        <v>18</v>
      </c>
      <c r="X508" s="96" t="s">
        <v>984</v>
      </c>
      <c r="Y508" s="122">
        <v>0.3</v>
      </c>
      <c r="Z508" s="126">
        <v>0</v>
      </c>
      <c r="AA508" s="126">
        <v>0</v>
      </c>
      <c r="AB508" s="113">
        <v>6</v>
      </c>
      <c r="AC508" s="133">
        <v>4</v>
      </c>
      <c r="AD508" s="113">
        <v>6</v>
      </c>
      <c r="AE508" s="113">
        <v>6</v>
      </c>
      <c r="AF508" s="113">
        <v>6</v>
      </c>
      <c r="AG508" s="113"/>
      <c r="AH508" s="54">
        <f t="shared" si="16"/>
        <v>1</v>
      </c>
      <c r="AI508" s="54">
        <f t="shared" si="17"/>
        <v>1</v>
      </c>
      <c r="AJ508" s="136">
        <v>17469348.869090911</v>
      </c>
      <c r="AK508" s="180">
        <v>31709</v>
      </c>
      <c r="AL508" s="108" t="s">
        <v>957</v>
      </c>
      <c r="AM508" s="136">
        <v>12041487</v>
      </c>
      <c r="AN508" s="141"/>
    </row>
    <row r="509" spans="1:40" ht="38.25" x14ac:dyDescent="0.25">
      <c r="A509" s="96">
        <v>4</v>
      </c>
      <c r="B509" s="97" t="s">
        <v>189</v>
      </c>
      <c r="C509" s="96">
        <v>2</v>
      </c>
      <c r="D509" s="96" t="s">
        <v>1222</v>
      </c>
      <c r="E509" s="97" t="s">
        <v>1223</v>
      </c>
      <c r="F509" s="98">
        <v>1</v>
      </c>
      <c r="G509" s="96" t="s">
        <v>1224</v>
      </c>
      <c r="H509" s="97" t="s">
        <v>1225</v>
      </c>
      <c r="I509" s="96">
        <v>17</v>
      </c>
      <c r="J509" s="96"/>
      <c r="K509" s="97" t="s">
        <v>1550</v>
      </c>
      <c r="L509" s="98">
        <v>2020051290070</v>
      </c>
      <c r="M509" s="96">
        <v>4</v>
      </c>
      <c r="N509" s="96">
        <v>4214</v>
      </c>
      <c r="O509" s="97" t="str">
        <f>+VLOOKUP(N509,'[6]Productos PD'!$B$2:$C$349,2,FALSE)</f>
        <v>Actualización y fortalecimiento los procesos y procedimiento de la entidad mediante la adecuada implementación del sistema de gestión de calidad en armonía con las políticas del MIPG.</v>
      </c>
      <c r="P509" s="96" t="s">
        <v>983</v>
      </c>
      <c r="Q509" s="122">
        <v>1</v>
      </c>
      <c r="R509" s="122" t="s">
        <v>1001</v>
      </c>
      <c r="S509" s="122">
        <v>0.4</v>
      </c>
      <c r="T509" s="97" t="s">
        <v>1439</v>
      </c>
      <c r="U509" s="97" t="s">
        <v>1554</v>
      </c>
      <c r="V509" s="96" t="s">
        <v>983</v>
      </c>
      <c r="W509" s="122">
        <v>0.7</v>
      </c>
      <c r="X509" s="96" t="s">
        <v>984</v>
      </c>
      <c r="Y509" s="122">
        <v>0.4</v>
      </c>
      <c r="Z509" s="111">
        <v>0.05</v>
      </c>
      <c r="AA509" s="111">
        <v>0.05</v>
      </c>
      <c r="AB509" s="111">
        <v>0.25</v>
      </c>
      <c r="AC509" s="111">
        <v>0.25</v>
      </c>
      <c r="AD509" s="111">
        <v>0.2</v>
      </c>
      <c r="AE509" s="111">
        <v>0.2</v>
      </c>
      <c r="AF509" s="111">
        <v>0.2</v>
      </c>
      <c r="AG509" s="113"/>
      <c r="AH509" s="54">
        <f t="shared" si="16"/>
        <v>1</v>
      </c>
      <c r="AI509" s="54">
        <f t="shared" si="17"/>
        <v>1</v>
      </c>
      <c r="AJ509" s="136">
        <v>20894869.869090911</v>
      </c>
      <c r="AK509" s="180">
        <v>31709</v>
      </c>
      <c r="AL509" s="108" t="s">
        <v>957</v>
      </c>
      <c r="AM509" s="136">
        <v>15467008</v>
      </c>
      <c r="AN509" s="141"/>
    </row>
    <row r="510" spans="1:40" ht="38.25" x14ac:dyDescent="0.25">
      <c r="A510" s="96">
        <v>4</v>
      </c>
      <c r="B510" s="97" t="s">
        <v>189</v>
      </c>
      <c r="C510" s="96">
        <v>2</v>
      </c>
      <c r="D510" s="96" t="s">
        <v>1222</v>
      </c>
      <c r="E510" s="97" t="s">
        <v>1223</v>
      </c>
      <c r="F510" s="98">
        <v>1</v>
      </c>
      <c r="G510" s="96" t="s">
        <v>1224</v>
      </c>
      <c r="H510" s="97" t="s">
        <v>1225</v>
      </c>
      <c r="I510" s="96">
        <v>17</v>
      </c>
      <c r="J510" s="96"/>
      <c r="K510" s="97" t="s">
        <v>1550</v>
      </c>
      <c r="L510" s="98">
        <v>2020051290070</v>
      </c>
      <c r="M510" s="96">
        <v>4</v>
      </c>
      <c r="N510" s="96">
        <v>4214</v>
      </c>
      <c r="O510" s="97" t="str">
        <f>+VLOOKUP(N510,'[6]Productos PD'!$B$2:$C$349,2,FALSE)</f>
        <v>Actualización y fortalecimiento los procesos y procedimiento de la entidad mediante la adecuada implementación del sistema de gestión de calidad en armonía con las políticas del MIPG.</v>
      </c>
      <c r="P510" s="96" t="s">
        <v>983</v>
      </c>
      <c r="Q510" s="122">
        <v>1</v>
      </c>
      <c r="R510" s="122" t="s">
        <v>1001</v>
      </c>
      <c r="S510" s="122">
        <v>0.4</v>
      </c>
      <c r="T510" s="97" t="s">
        <v>1439</v>
      </c>
      <c r="U510" s="97" t="s">
        <v>1555</v>
      </c>
      <c r="V510" s="96" t="s">
        <v>952</v>
      </c>
      <c r="W510" s="125">
        <v>13</v>
      </c>
      <c r="X510" s="96" t="s">
        <v>984</v>
      </c>
      <c r="Y510" s="122">
        <v>0.3</v>
      </c>
      <c r="Z510" s="126">
        <v>1</v>
      </c>
      <c r="AA510" s="126">
        <v>1</v>
      </c>
      <c r="AB510" s="113">
        <v>6</v>
      </c>
      <c r="AC510" s="133">
        <v>2</v>
      </c>
      <c r="AD510" s="113">
        <v>4</v>
      </c>
      <c r="AE510" s="113">
        <v>3</v>
      </c>
      <c r="AF510" s="113">
        <v>2</v>
      </c>
      <c r="AG510" s="113"/>
      <c r="AH510" s="54">
        <f t="shared" si="16"/>
        <v>0.75</v>
      </c>
      <c r="AI510" s="54">
        <f t="shared" si="17"/>
        <v>0.75</v>
      </c>
      <c r="AJ510" s="136">
        <v>9353234.7781818192</v>
      </c>
      <c r="AK510" s="180">
        <v>31709</v>
      </c>
      <c r="AL510" s="108" t="s">
        <v>957</v>
      </c>
      <c r="AM510" s="136">
        <v>7607808</v>
      </c>
      <c r="AN510" s="141"/>
    </row>
    <row r="511" spans="1:40" ht="38.25" x14ac:dyDescent="0.25">
      <c r="A511" s="96">
        <v>4</v>
      </c>
      <c r="B511" s="97" t="s">
        <v>189</v>
      </c>
      <c r="C511" s="96">
        <v>2</v>
      </c>
      <c r="D511" s="96" t="s">
        <v>1222</v>
      </c>
      <c r="E511" s="97" t="s">
        <v>1223</v>
      </c>
      <c r="F511" s="98">
        <v>1</v>
      </c>
      <c r="G511" s="96" t="s">
        <v>1224</v>
      </c>
      <c r="H511" s="97" t="s">
        <v>1225</v>
      </c>
      <c r="I511" s="96">
        <v>9</v>
      </c>
      <c r="J511" s="96"/>
      <c r="K511" s="97" t="s">
        <v>1550</v>
      </c>
      <c r="L511" s="98">
        <v>2020051290070</v>
      </c>
      <c r="M511" s="96">
        <v>6</v>
      </c>
      <c r="N511" s="96">
        <v>4216</v>
      </c>
      <c r="O511" s="97" t="str">
        <f>+VLOOKUP(N511,'[6]Productos PD'!$B$2:$C$349,2,FALSE)</f>
        <v>Acciones de apoyo a las entidades descentralizadas del Municipio de Caldas en la formulación e implementación en los modelos integrados de planeación y gestión.</v>
      </c>
      <c r="P511" s="96" t="s">
        <v>952</v>
      </c>
      <c r="Q511" s="96">
        <v>3</v>
      </c>
      <c r="R511" s="122" t="s">
        <v>953</v>
      </c>
      <c r="S511" s="125">
        <v>1</v>
      </c>
      <c r="T511" s="97" t="s">
        <v>1439</v>
      </c>
      <c r="U511" s="97" t="s">
        <v>1556</v>
      </c>
      <c r="V511" s="96" t="s">
        <v>952</v>
      </c>
      <c r="W511" s="125">
        <v>1</v>
      </c>
      <c r="X511" s="103" t="s">
        <v>956</v>
      </c>
      <c r="Y511" s="122">
        <v>0.3</v>
      </c>
      <c r="Z511" s="126">
        <v>0</v>
      </c>
      <c r="AA511" s="126">
        <v>0</v>
      </c>
      <c r="AB511" s="113">
        <v>0</v>
      </c>
      <c r="AC511" s="133">
        <v>0</v>
      </c>
      <c r="AD511" s="113">
        <v>1</v>
      </c>
      <c r="AE511" s="113">
        <v>1</v>
      </c>
      <c r="AF511" s="113">
        <v>0</v>
      </c>
      <c r="AG511" s="113"/>
      <c r="AH511" s="54">
        <f t="shared" si="16"/>
        <v>1</v>
      </c>
      <c r="AI511" s="54">
        <f t="shared" si="17"/>
        <v>1</v>
      </c>
      <c r="AJ511" s="136">
        <v>1745426.48</v>
      </c>
      <c r="AK511" s="180">
        <v>31709</v>
      </c>
      <c r="AL511" s="108" t="s">
        <v>957</v>
      </c>
      <c r="AM511" s="136">
        <v>1745426</v>
      </c>
      <c r="AN511" s="141"/>
    </row>
    <row r="512" spans="1:40" ht="38.25" x14ac:dyDescent="0.25">
      <c r="A512" s="96">
        <v>4</v>
      </c>
      <c r="B512" s="97" t="s">
        <v>189</v>
      </c>
      <c r="C512" s="96">
        <v>2</v>
      </c>
      <c r="D512" s="96" t="s">
        <v>1222</v>
      </c>
      <c r="E512" s="97" t="s">
        <v>1223</v>
      </c>
      <c r="F512" s="98">
        <v>1</v>
      </c>
      <c r="G512" s="96" t="s">
        <v>1224</v>
      </c>
      <c r="H512" s="97" t="s">
        <v>1225</v>
      </c>
      <c r="I512" s="96">
        <v>9</v>
      </c>
      <c r="J512" s="96"/>
      <c r="K512" s="97" t="s">
        <v>1550</v>
      </c>
      <c r="L512" s="98">
        <v>2020051290070</v>
      </c>
      <c r="M512" s="96">
        <v>6</v>
      </c>
      <c r="N512" s="96">
        <v>4216</v>
      </c>
      <c r="O512" s="97" t="str">
        <f>+VLOOKUP(N512,'[6]Productos PD'!$B$2:$C$349,2,FALSE)</f>
        <v>Acciones de apoyo a las entidades descentralizadas del Municipio de Caldas en la formulación e implementación en los modelos integrados de planeación y gestión.</v>
      </c>
      <c r="P512" s="96" t="s">
        <v>952</v>
      </c>
      <c r="Q512" s="96">
        <v>3</v>
      </c>
      <c r="R512" s="122" t="s">
        <v>953</v>
      </c>
      <c r="S512" s="125">
        <v>1</v>
      </c>
      <c r="T512" s="97" t="s">
        <v>1439</v>
      </c>
      <c r="U512" s="97" t="s">
        <v>1557</v>
      </c>
      <c r="V512" s="96" t="s">
        <v>952</v>
      </c>
      <c r="W512" s="125">
        <v>1</v>
      </c>
      <c r="X512" s="103" t="s">
        <v>956</v>
      </c>
      <c r="Y512" s="122">
        <v>0.3</v>
      </c>
      <c r="Z512" s="126">
        <v>0</v>
      </c>
      <c r="AA512" s="126">
        <v>0</v>
      </c>
      <c r="AB512" s="113">
        <v>0</v>
      </c>
      <c r="AC512" s="133">
        <v>0</v>
      </c>
      <c r="AD512" s="113">
        <v>1</v>
      </c>
      <c r="AE512" s="113">
        <v>1</v>
      </c>
      <c r="AF512" s="113">
        <v>0</v>
      </c>
      <c r="AG512" s="113"/>
      <c r="AH512" s="54">
        <f t="shared" si="16"/>
        <v>1</v>
      </c>
      <c r="AI512" s="54">
        <f t="shared" si="17"/>
        <v>1</v>
      </c>
      <c r="AJ512" s="136">
        <v>1745426.48</v>
      </c>
      <c r="AK512" s="180">
        <v>31709</v>
      </c>
      <c r="AL512" s="108" t="s">
        <v>957</v>
      </c>
      <c r="AM512" s="136">
        <v>1745426</v>
      </c>
      <c r="AN512" s="141"/>
    </row>
    <row r="513" spans="1:40" ht="38.25" x14ac:dyDescent="0.25">
      <c r="A513" s="96">
        <v>4</v>
      </c>
      <c r="B513" s="97" t="s">
        <v>189</v>
      </c>
      <c r="C513" s="96">
        <v>2</v>
      </c>
      <c r="D513" s="96" t="s">
        <v>1222</v>
      </c>
      <c r="E513" s="97" t="s">
        <v>1223</v>
      </c>
      <c r="F513" s="98">
        <v>1</v>
      </c>
      <c r="G513" s="96" t="s">
        <v>1224</v>
      </c>
      <c r="H513" s="97" t="s">
        <v>1225</v>
      </c>
      <c r="I513" s="96">
        <v>9</v>
      </c>
      <c r="J513" s="96"/>
      <c r="K513" s="97" t="s">
        <v>1550</v>
      </c>
      <c r="L513" s="98">
        <v>2020051290070</v>
      </c>
      <c r="M513" s="96">
        <v>6</v>
      </c>
      <c r="N513" s="96">
        <v>4216</v>
      </c>
      <c r="O513" s="97" t="str">
        <f>+VLOOKUP(N513,'[6]Productos PD'!$B$2:$C$349,2,FALSE)</f>
        <v>Acciones de apoyo a las entidades descentralizadas del Municipio de Caldas en la formulación e implementación en los modelos integrados de planeación y gestión.</v>
      </c>
      <c r="P513" s="96" t="s">
        <v>952</v>
      </c>
      <c r="Q513" s="96">
        <v>3</v>
      </c>
      <c r="R513" s="122" t="s">
        <v>953</v>
      </c>
      <c r="S513" s="125">
        <v>1</v>
      </c>
      <c r="T513" s="97" t="s">
        <v>1439</v>
      </c>
      <c r="U513" s="97" t="s">
        <v>1558</v>
      </c>
      <c r="V513" s="96" t="s">
        <v>952</v>
      </c>
      <c r="W513" s="125">
        <v>1</v>
      </c>
      <c r="X513" s="103" t="s">
        <v>956</v>
      </c>
      <c r="Y513" s="122">
        <v>0.2</v>
      </c>
      <c r="Z513" s="126">
        <v>0</v>
      </c>
      <c r="AA513" s="126">
        <v>0</v>
      </c>
      <c r="AB513" s="113">
        <v>0</v>
      </c>
      <c r="AC513" s="133">
        <v>0</v>
      </c>
      <c r="AD513" s="113">
        <v>0</v>
      </c>
      <c r="AE513" s="113">
        <v>0</v>
      </c>
      <c r="AF513" s="113">
        <v>1</v>
      </c>
      <c r="AG513" s="113"/>
      <c r="AH513" s="54">
        <f t="shared" si="16"/>
        <v>0</v>
      </c>
      <c r="AI513" s="54">
        <f t="shared" si="17"/>
        <v>0</v>
      </c>
      <c r="AJ513" s="136">
        <v>1745426.48</v>
      </c>
      <c r="AK513" s="180">
        <v>31709</v>
      </c>
      <c r="AL513" s="108" t="s">
        <v>957</v>
      </c>
      <c r="AM513" s="136">
        <v>0</v>
      </c>
      <c r="AN513" s="141"/>
    </row>
    <row r="514" spans="1:40" ht="38.25" x14ac:dyDescent="0.25">
      <c r="A514" s="96">
        <v>4</v>
      </c>
      <c r="B514" s="97" t="s">
        <v>189</v>
      </c>
      <c r="C514" s="96">
        <v>2</v>
      </c>
      <c r="D514" s="96" t="s">
        <v>1222</v>
      </c>
      <c r="E514" s="97" t="s">
        <v>1223</v>
      </c>
      <c r="F514" s="98">
        <v>1</v>
      </c>
      <c r="G514" s="96" t="s">
        <v>1224</v>
      </c>
      <c r="H514" s="97" t="s">
        <v>1225</v>
      </c>
      <c r="I514" s="96">
        <v>9</v>
      </c>
      <c r="J514" s="96"/>
      <c r="K514" s="97" t="s">
        <v>1550</v>
      </c>
      <c r="L514" s="98">
        <v>2020051290070</v>
      </c>
      <c r="M514" s="96">
        <v>6</v>
      </c>
      <c r="N514" s="96">
        <v>4216</v>
      </c>
      <c r="O514" s="97" t="str">
        <f>+VLOOKUP(N514,'[6]Productos PD'!$B$2:$C$349,2,FALSE)</f>
        <v>Acciones de apoyo a las entidades descentralizadas del Municipio de Caldas en la formulación e implementación en los modelos integrados de planeación y gestión.</v>
      </c>
      <c r="P514" s="96" t="s">
        <v>952</v>
      </c>
      <c r="Q514" s="96">
        <v>3</v>
      </c>
      <c r="R514" s="122" t="s">
        <v>953</v>
      </c>
      <c r="S514" s="125">
        <v>1</v>
      </c>
      <c r="T514" s="97" t="s">
        <v>1439</v>
      </c>
      <c r="U514" s="97" t="s">
        <v>1559</v>
      </c>
      <c r="V514" s="96" t="s">
        <v>952</v>
      </c>
      <c r="W514" s="125">
        <v>1</v>
      </c>
      <c r="X514" s="103" t="s">
        <v>956</v>
      </c>
      <c r="Y514" s="122">
        <v>0.2</v>
      </c>
      <c r="Z514" s="126">
        <v>0</v>
      </c>
      <c r="AA514" s="126">
        <v>0</v>
      </c>
      <c r="AB514" s="113">
        <v>0</v>
      </c>
      <c r="AC514" s="133">
        <v>0</v>
      </c>
      <c r="AD514" s="113">
        <v>0</v>
      </c>
      <c r="AE514" s="113">
        <v>0</v>
      </c>
      <c r="AF514" s="113">
        <v>1</v>
      </c>
      <c r="AG514" s="113"/>
      <c r="AH514" s="54">
        <f t="shared" si="16"/>
        <v>0</v>
      </c>
      <c r="AI514" s="54">
        <f t="shared" si="17"/>
        <v>0</v>
      </c>
      <c r="AJ514" s="136">
        <v>1745426.48</v>
      </c>
      <c r="AK514" s="180">
        <v>31709</v>
      </c>
      <c r="AL514" s="108" t="s">
        <v>957</v>
      </c>
      <c r="AM514" s="136">
        <v>0</v>
      </c>
      <c r="AN514" s="141"/>
    </row>
    <row r="515" spans="1:40" ht="25.5" x14ac:dyDescent="0.25">
      <c r="A515" s="96">
        <v>4</v>
      </c>
      <c r="B515" s="97" t="s">
        <v>189</v>
      </c>
      <c r="C515" s="96">
        <v>3</v>
      </c>
      <c r="D515" s="96" t="s">
        <v>1269</v>
      </c>
      <c r="E515" s="97" t="s">
        <v>1270</v>
      </c>
      <c r="F515" s="98">
        <v>1</v>
      </c>
      <c r="G515" s="96" t="s">
        <v>1560</v>
      </c>
      <c r="H515" s="97" t="s">
        <v>1561</v>
      </c>
      <c r="I515" s="96">
        <v>17</v>
      </c>
      <c r="J515" s="96"/>
      <c r="K515" s="97" t="s">
        <v>1550</v>
      </c>
      <c r="L515" s="98">
        <v>2020051290070</v>
      </c>
      <c r="M515" s="96">
        <v>1</v>
      </c>
      <c r="N515" s="96">
        <v>4311</v>
      </c>
      <c r="O515" s="97" t="str">
        <f>+VLOOKUP(N515,'[6]Productos PD'!$B$2:$C$349,2,FALSE)</f>
        <v>Acciones para el fortalecimiento de atención a las auditorías internas y externas de la entidad.</v>
      </c>
      <c r="P515" s="96" t="s">
        <v>952</v>
      </c>
      <c r="Q515" s="96">
        <v>4</v>
      </c>
      <c r="R515" s="122" t="s">
        <v>953</v>
      </c>
      <c r="S515" s="125">
        <v>1</v>
      </c>
      <c r="T515" s="97" t="s">
        <v>1439</v>
      </c>
      <c r="U515" s="101" t="s">
        <v>1562</v>
      </c>
      <c r="V515" s="96" t="s">
        <v>952</v>
      </c>
      <c r="W515" s="125">
        <v>1</v>
      </c>
      <c r="X515" s="103" t="s">
        <v>956</v>
      </c>
      <c r="Y515" s="122">
        <v>0.05</v>
      </c>
      <c r="Z515" s="126">
        <v>0</v>
      </c>
      <c r="AA515" s="126">
        <v>0</v>
      </c>
      <c r="AB515" s="113">
        <v>0</v>
      </c>
      <c r="AC515" s="133">
        <v>0</v>
      </c>
      <c r="AD515" s="113">
        <v>1</v>
      </c>
      <c r="AE515" s="113">
        <v>1</v>
      </c>
      <c r="AF515" s="113">
        <v>0</v>
      </c>
      <c r="AG515" s="113"/>
      <c r="AH515" s="54">
        <f t="shared" si="16"/>
        <v>1</v>
      </c>
      <c r="AI515" s="54">
        <f t="shared" si="17"/>
        <v>1</v>
      </c>
      <c r="AJ515" s="136">
        <v>1745426.48</v>
      </c>
      <c r="AK515" s="180">
        <v>31709</v>
      </c>
      <c r="AL515" s="108" t="s">
        <v>957</v>
      </c>
      <c r="AM515" s="136">
        <v>1745426</v>
      </c>
      <c r="AN515" s="141"/>
    </row>
    <row r="516" spans="1:40" ht="25.5" x14ac:dyDescent="0.25">
      <c r="A516" s="96">
        <v>4</v>
      </c>
      <c r="B516" s="97" t="s">
        <v>189</v>
      </c>
      <c r="C516" s="96">
        <v>3</v>
      </c>
      <c r="D516" s="96" t="s">
        <v>1269</v>
      </c>
      <c r="E516" s="97" t="s">
        <v>1270</v>
      </c>
      <c r="F516" s="98">
        <v>1</v>
      </c>
      <c r="G516" s="96" t="s">
        <v>1560</v>
      </c>
      <c r="H516" s="97" t="s">
        <v>1561</v>
      </c>
      <c r="I516" s="96">
        <v>17</v>
      </c>
      <c r="J516" s="96"/>
      <c r="K516" s="97" t="s">
        <v>1550</v>
      </c>
      <c r="L516" s="98">
        <v>2020051290070</v>
      </c>
      <c r="M516" s="96">
        <v>1</v>
      </c>
      <c r="N516" s="96">
        <v>4311</v>
      </c>
      <c r="O516" s="97" t="str">
        <f>+VLOOKUP(N516,'[6]Productos PD'!$B$2:$C$349,2,FALSE)</f>
        <v>Acciones para el fortalecimiento de atención a las auditorías internas y externas de la entidad.</v>
      </c>
      <c r="P516" s="96" t="s">
        <v>952</v>
      </c>
      <c r="Q516" s="96">
        <v>4</v>
      </c>
      <c r="R516" s="122" t="s">
        <v>953</v>
      </c>
      <c r="S516" s="125">
        <v>1</v>
      </c>
      <c r="T516" s="97" t="s">
        <v>1439</v>
      </c>
      <c r="U516" s="97" t="s">
        <v>1563</v>
      </c>
      <c r="V516" s="96" t="s">
        <v>952</v>
      </c>
      <c r="W516" s="125">
        <v>1</v>
      </c>
      <c r="X516" s="103" t="s">
        <v>956</v>
      </c>
      <c r="Y516" s="122">
        <v>0.2</v>
      </c>
      <c r="Z516" s="126">
        <v>0</v>
      </c>
      <c r="AA516" s="126">
        <v>0</v>
      </c>
      <c r="AB516" s="113">
        <v>0</v>
      </c>
      <c r="AC516" s="133">
        <v>0</v>
      </c>
      <c r="AD516" s="113">
        <v>1</v>
      </c>
      <c r="AE516" s="113">
        <v>0</v>
      </c>
      <c r="AF516" s="113">
        <v>0</v>
      </c>
      <c r="AG516" s="113"/>
      <c r="AH516" s="54">
        <f t="shared" si="16"/>
        <v>0</v>
      </c>
      <c r="AI516" s="54">
        <f t="shared" si="17"/>
        <v>0</v>
      </c>
      <c r="AJ516" s="136">
        <v>16000000</v>
      </c>
      <c r="AK516" s="180">
        <v>31709</v>
      </c>
      <c r="AL516" s="108" t="s">
        <v>957</v>
      </c>
      <c r="AM516" s="136">
        <v>0</v>
      </c>
      <c r="AN516" s="141" t="s">
        <v>1564</v>
      </c>
    </row>
    <row r="517" spans="1:40" ht="25.5" x14ac:dyDescent="0.25">
      <c r="A517" s="96">
        <v>4</v>
      </c>
      <c r="B517" s="97" t="s">
        <v>189</v>
      </c>
      <c r="C517" s="96">
        <v>3</v>
      </c>
      <c r="D517" s="96" t="s">
        <v>1269</v>
      </c>
      <c r="E517" s="97" t="s">
        <v>1270</v>
      </c>
      <c r="F517" s="98">
        <v>1</v>
      </c>
      <c r="G517" s="96" t="s">
        <v>1560</v>
      </c>
      <c r="H517" s="97" t="s">
        <v>1561</v>
      </c>
      <c r="I517" s="96">
        <v>17</v>
      </c>
      <c r="J517" s="96"/>
      <c r="K517" s="97" t="s">
        <v>1550</v>
      </c>
      <c r="L517" s="98">
        <v>2020051290070</v>
      </c>
      <c r="M517" s="96">
        <v>1</v>
      </c>
      <c r="N517" s="96">
        <v>4311</v>
      </c>
      <c r="O517" s="97" t="str">
        <f>+VLOOKUP(N517,'[6]Productos PD'!$B$2:$C$349,2,FALSE)</f>
        <v>Acciones para el fortalecimiento de atención a las auditorías internas y externas de la entidad.</v>
      </c>
      <c r="P517" s="96" t="s">
        <v>952</v>
      </c>
      <c r="Q517" s="96">
        <v>4</v>
      </c>
      <c r="R517" s="122" t="s">
        <v>953</v>
      </c>
      <c r="S517" s="125">
        <v>1</v>
      </c>
      <c r="T517" s="97" t="s">
        <v>1439</v>
      </c>
      <c r="U517" s="97" t="s">
        <v>1565</v>
      </c>
      <c r="V517" s="96" t="s">
        <v>952</v>
      </c>
      <c r="W517" s="125">
        <v>1</v>
      </c>
      <c r="X517" s="103" t="s">
        <v>956</v>
      </c>
      <c r="Y517" s="122">
        <v>0.05</v>
      </c>
      <c r="Z517" s="126">
        <v>0</v>
      </c>
      <c r="AA517" s="126">
        <v>0</v>
      </c>
      <c r="AB517" s="113">
        <v>0</v>
      </c>
      <c r="AC517" s="133">
        <v>0</v>
      </c>
      <c r="AD517" s="113">
        <v>0</v>
      </c>
      <c r="AE517" s="113">
        <v>0</v>
      </c>
      <c r="AF517" s="113">
        <v>1</v>
      </c>
      <c r="AG517" s="113"/>
      <c r="AH517" s="54">
        <f t="shared" si="16"/>
        <v>0</v>
      </c>
      <c r="AI517" s="54">
        <f t="shared" si="17"/>
        <v>0</v>
      </c>
      <c r="AJ517" s="136">
        <v>1745426.48</v>
      </c>
      <c r="AK517" s="180">
        <v>31709</v>
      </c>
      <c r="AL517" s="108" t="s">
        <v>957</v>
      </c>
      <c r="AM517" s="136">
        <v>0</v>
      </c>
      <c r="AN517" s="141"/>
    </row>
    <row r="518" spans="1:40" ht="25.5" x14ac:dyDescent="0.25">
      <c r="A518" s="96">
        <v>4</v>
      </c>
      <c r="B518" s="97" t="s">
        <v>189</v>
      </c>
      <c r="C518" s="96">
        <v>3</v>
      </c>
      <c r="D518" s="96" t="s">
        <v>1269</v>
      </c>
      <c r="E518" s="97" t="s">
        <v>1270</v>
      </c>
      <c r="F518" s="98">
        <v>1</v>
      </c>
      <c r="G518" s="96" t="s">
        <v>1560</v>
      </c>
      <c r="H518" s="97" t="s">
        <v>1561</v>
      </c>
      <c r="I518" s="96">
        <v>17</v>
      </c>
      <c r="J518" s="96"/>
      <c r="K518" s="97" t="s">
        <v>1550</v>
      </c>
      <c r="L518" s="98">
        <v>2020051290070</v>
      </c>
      <c r="M518" s="96">
        <v>1</v>
      </c>
      <c r="N518" s="96">
        <v>4311</v>
      </c>
      <c r="O518" s="97" t="str">
        <f>+VLOOKUP(N518,'[6]Productos PD'!$B$2:$C$349,2,FALSE)</f>
        <v>Acciones para el fortalecimiento de atención a las auditorías internas y externas de la entidad.</v>
      </c>
      <c r="P518" s="96" t="s">
        <v>952</v>
      </c>
      <c r="Q518" s="96">
        <v>4</v>
      </c>
      <c r="R518" s="122" t="s">
        <v>953</v>
      </c>
      <c r="S518" s="125">
        <v>1</v>
      </c>
      <c r="T518" s="97" t="s">
        <v>1439</v>
      </c>
      <c r="U518" s="97" t="s">
        <v>1566</v>
      </c>
      <c r="V518" s="96" t="s">
        <v>952</v>
      </c>
      <c r="W518" s="125">
        <v>1</v>
      </c>
      <c r="X518" s="103" t="s">
        <v>956</v>
      </c>
      <c r="Y518" s="122">
        <v>0.2</v>
      </c>
      <c r="Z518" s="126">
        <v>1</v>
      </c>
      <c r="AA518" s="126">
        <v>1</v>
      </c>
      <c r="AB518" s="113">
        <v>0</v>
      </c>
      <c r="AC518" s="133">
        <v>0</v>
      </c>
      <c r="AD518" s="113">
        <v>0</v>
      </c>
      <c r="AE518" s="113">
        <v>0</v>
      </c>
      <c r="AF518" s="113">
        <v>0</v>
      </c>
      <c r="AG518" s="204"/>
      <c r="AH518" s="54">
        <f t="shared" si="16"/>
        <v>1</v>
      </c>
      <c r="AI518" s="54">
        <f t="shared" si="17"/>
        <v>1</v>
      </c>
      <c r="AJ518" s="136">
        <v>7520990</v>
      </c>
      <c r="AK518" s="180">
        <v>31709</v>
      </c>
      <c r="AL518" s="108" t="s">
        <v>957</v>
      </c>
      <c r="AM518" s="136">
        <v>7520990</v>
      </c>
      <c r="AN518" s="141"/>
    </row>
    <row r="519" spans="1:40" ht="25.5" x14ac:dyDescent="0.25">
      <c r="A519" s="96">
        <v>4</v>
      </c>
      <c r="B519" s="97" t="s">
        <v>189</v>
      </c>
      <c r="C519" s="96">
        <v>3</v>
      </c>
      <c r="D519" s="96" t="s">
        <v>1269</v>
      </c>
      <c r="E519" s="97" t="s">
        <v>1270</v>
      </c>
      <c r="F519" s="98">
        <v>1</v>
      </c>
      <c r="G519" s="96" t="s">
        <v>1560</v>
      </c>
      <c r="H519" s="97" t="s">
        <v>1561</v>
      </c>
      <c r="I519" s="96">
        <v>17</v>
      </c>
      <c r="J519" s="96"/>
      <c r="K519" s="97" t="s">
        <v>1550</v>
      </c>
      <c r="L519" s="98">
        <v>2020051290070</v>
      </c>
      <c r="M519" s="96">
        <v>1</v>
      </c>
      <c r="N519" s="96">
        <v>4311</v>
      </c>
      <c r="O519" s="97" t="str">
        <f>+VLOOKUP(N519,'[6]Productos PD'!$B$2:$C$349,2,FALSE)</f>
        <v>Acciones para el fortalecimiento de atención a las auditorías internas y externas de la entidad.</v>
      </c>
      <c r="P519" s="96" t="s">
        <v>952</v>
      </c>
      <c r="Q519" s="96">
        <v>4</v>
      </c>
      <c r="R519" s="122" t="s">
        <v>953</v>
      </c>
      <c r="S519" s="125">
        <v>1</v>
      </c>
      <c r="T519" s="97" t="s">
        <v>1439</v>
      </c>
      <c r="U519" s="97" t="s">
        <v>1567</v>
      </c>
      <c r="V519" s="96" t="s">
        <v>952</v>
      </c>
      <c r="W519" s="125">
        <v>1</v>
      </c>
      <c r="X519" s="103" t="s">
        <v>956</v>
      </c>
      <c r="Y519" s="122">
        <v>0.15</v>
      </c>
      <c r="Z519" s="126">
        <v>1</v>
      </c>
      <c r="AA519" s="126">
        <v>1</v>
      </c>
      <c r="AB519" s="113">
        <v>0</v>
      </c>
      <c r="AC519" s="133">
        <v>0</v>
      </c>
      <c r="AD519" s="113">
        <v>0</v>
      </c>
      <c r="AE519" s="113">
        <v>0</v>
      </c>
      <c r="AF519" s="113">
        <v>0</v>
      </c>
      <c r="AG519" s="204"/>
      <c r="AH519" s="54">
        <f t="shared" si="16"/>
        <v>1</v>
      </c>
      <c r="AI519" s="54">
        <f t="shared" si="17"/>
        <v>1</v>
      </c>
      <c r="AJ519" s="136">
        <v>5480833.5999999996</v>
      </c>
      <c r="AK519" s="180">
        <v>31709</v>
      </c>
      <c r="AL519" s="108" t="s">
        <v>957</v>
      </c>
      <c r="AM519" s="136">
        <v>5480834</v>
      </c>
      <c r="AN519" s="141"/>
    </row>
    <row r="520" spans="1:40" ht="25.5" x14ac:dyDescent="0.25">
      <c r="A520" s="96">
        <v>4</v>
      </c>
      <c r="B520" s="97" t="s">
        <v>189</v>
      </c>
      <c r="C520" s="96">
        <v>3</v>
      </c>
      <c r="D520" s="96" t="s">
        <v>1269</v>
      </c>
      <c r="E520" s="97" t="s">
        <v>1270</v>
      </c>
      <c r="F520" s="98">
        <v>1</v>
      </c>
      <c r="G520" s="96" t="s">
        <v>1560</v>
      </c>
      <c r="H520" s="97" t="s">
        <v>1561</v>
      </c>
      <c r="I520" s="96">
        <v>17</v>
      </c>
      <c r="J520" s="96"/>
      <c r="K520" s="97" t="s">
        <v>1550</v>
      </c>
      <c r="L520" s="98">
        <v>2020051290070</v>
      </c>
      <c r="M520" s="96">
        <v>1</v>
      </c>
      <c r="N520" s="96">
        <v>4311</v>
      </c>
      <c r="O520" s="97" t="str">
        <f>+VLOOKUP(N520,'[6]Productos PD'!$B$2:$C$349,2,FALSE)</f>
        <v>Acciones para el fortalecimiento de atención a las auditorías internas y externas de la entidad.</v>
      </c>
      <c r="P520" s="96" t="s">
        <v>952</v>
      </c>
      <c r="Q520" s="96">
        <v>4</v>
      </c>
      <c r="R520" s="122" t="s">
        <v>953</v>
      </c>
      <c r="S520" s="125">
        <v>1</v>
      </c>
      <c r="T520" s="97" t="s">
        <v>1439</v>
      </c>
      <c r="U520" s="97" t="s">
        <v>1568</v>
      </c>
      <c r="V520" s="96" t="s">
        <v>952</v>
      </c>
      <c r="W520" s="125">
        <v>1</v>
      </c>
      <c r="X520" s="103" t="s">
        <v>956</v>
      </c>
      <c r="Y520" s="122">
        <v>0.05</v>
      </c>
      <c r="Z520" s="126">
        <v>0</v>
      </c>
      <c r="AA520" s="126">
        <v>0</v>
      </c>
      <c r="AB520" s="113">
        <v>0</v>
      </c>
      <c r="AC520" s="133">
        <v>0</v>
      </c>
      <c r="AD520" s="113">
        <v>0</v>
      </c>
      <c r="AE520" s="113">
        <v>0</v>
      </c>
      <c r="AF520" s="113">
        <v>1</v>
      </c>
      <c r="AG520" s="204"/>
      <c r="AH520" s="54">
        <f t="shared" si="16"/>
        <v>0</v>
      </c>
      <c r="AI520" s="54">
        <f t="shared" si="17"/>
        <v>0</v>
      </c>
      <c r="AJ520" s="136">
        <v>1745426.48</v>
      </c>
      <c r="AK520" s="180">
        <v>31709</v>
      </c>
      <c r="AL520" s="108" t="s">
        <v>957</v>
      </c>
      <c r="AM520" s="136">
        <v>0</v>
      </c>
      <c r="AN520" s="141"/>
    </row>
    <row r="521" spans="1:40" ht="25.5" x14ac:dyDescent="0.25">
      <c r="A521" s="96">
        <v>4</v>
      </c>
      <c r="B521" s="97" t="s">
        <v>189</v>
      </c>
      <c r="C521" s="96">
        <v>3</v>
      </c>
      <c r="D521" s="96" t="s">
        <v>1269</v>
      </c>
      <c r="E521" s="97" t="s">
        <v>1270</v>
      </c>
      <c r="F521" s="98">
        <v>1</v>
      </c>
      <c r="G521" s="96" t="s">
        <v>1560</v>
      </c>
      <c r="H521" s="97" t="s">
        <v>1561</v>
      </c>
      <c r="I521" s="96">
        <v>17</v>
      </c>
      <c r="J521" s="96"/>
      <c r="K521" s="97" t="s">
        <v>1550</v>
      </c>
      <c r="L521" s="98">
        <v>2020051290070</v>
      </c>
      <c r="M521" s="96">
        <v>1</v>
      </c>
      <c r="N521" s="96">
        <v>4311</v>
      </c>
      <c r="O521" s="97" t="str">
        <f>+VLOOKUP(N521,'[6]Productos PD'!$B$2:$C$349,2,FALSE)</f>
        <v>Acciones para el fortalecimiento de atención a las auditorías internas y externas de la entidad.</v>
      </c>
      <c r="P521" s="96" t="s">
        <v>952</v>
      </c>
      <c r="Q521" s="96">
        <v>4</v>
      </c>
      <c r="R521" s="122" t="s">
        <v>953</v>
      </c>
      <c r="S521" s="125">
        <v>1</v>
      </c>
      <c r="T521" s="97" t="s">
        <v>1439</v>
      </c>
      <c r="U521" s="97" t="s">
        <v>1569</v>
      </c>
      <c r="V521" s="96" t="s">
        <v>952</v>
      </c>
      <c r="W521" s="125">
        <v>1</v>
      </c>
      <c r="X521" s="103" t="s">
        <v>956</v>
      </c>
      <c r="Y521" s="122">
        <v>0.05</v>
      </c>
      <c r="Z521" s="126">
        <v>0</v>
      </c>
      <c r="AA521" s="126">
        <v>0</v>
      </c>
      <c r="AB521" s="113">
        <v>0</v>
      </c>
      <c r="AC521" s="133">
        <v>0</v>
      </c>
      <c r="AD521" s="113">
        <v>0</v>
      </c>
      <c r="AE521" s="113">
        <v>0</v>
      </c>
      <c r="AF521" s="113">
        <v>1</v>
      </c>
      <c r="AG521" s="204"/>
      <c r="AH521" s="54">
        <f t="shared" ref="AH521:AH584" si="18">+IF(X521="Acumulado",(AA521+AC521+AE521+AG521)/(Z521+AB521+AD521+AF521),
IF(X521="No acumulado",IF(AG521&lt;&gt;"",(AG521/IF(AF521=0,1,AF521)),IF(AE521&lt;&gt;"",(AE521/IF(AD521=0,1,AD521)),IF(AC521&lt;&gt;"",(AC521/IF(AB521=0,1,AB521)),IF(AA521&lt;&gt;"",(AA521/IF(Z521=0,1,Z521)))))), IF(X521="Mantenimiento",IF(AG521&lt;&gt;"",(AG521/IF(AG521=0,1,AG521)),IF(AE521&lt;&gt;"",(AE521/IF(AE521=0,1,AE521)),IF(AC521&lt;&gt;"",(AC521/IF(AC521=0,1,AC521)),IF(AA521&lt;&gt;"",(AA521/IF(AA521=0,1,AA521)))))))))</f>
        <v>0</v>
      </c>
      <c r="AI521" s="54">
        <f t="shared" ref="AI521:AI584" si="19">+IF(AH521&gt;1,1,AH521)</f>
        <v>0</v>
      </c>
      <c r="AJ521" s="136">
        <v>1745426.48</v>
      </c>
      <c r="AK521" s="180">
        <v>31709</v>
      </c>
      <c r="AL521" s="108" t="s">
        <v>957</v>
      </c>
      <c r="AM521" s="136">
        <v>0</v>
      </c>
      <c r="AN521" s="141"/>
    </row>
    <row r="522" spans="1:40" ht="25.5" x14ac:dyDescent="0.25">
      <c r="A522" s="96">
        <v>4</v>
      </c>
      <c r="B522" s="97" t="s">
        <v>189</v>
      </c>
      <c r="C522" s="96">
        <v>3</v>
      </c>
      <c r="D522" s="96" t="s">
        <v>1269</v>
      </c>
      <c r="E522" s="97" t="s">
        <v>1270</v>
      </c>
      <c r="F522" s="98">
        <v>1</v>
      </c>
      <c r="G522" s="96" t="s">
        <v>1560</v>
      </c>
      <c r="H522" s="97" t="s">
        <v>1561</v>
      </c>
      <c r="I522" s="96">
        <v>17</v>
      </c>
      <c r="J522" s="96"/>
      <c r="K522" s="97" t="s">
        <v>1550</v>
      </c>
      <c r="L522" s="98">
        <v>2020051290070</v>
      </c>
      <c r="M522" s="96">
        <v>1</v>
      </c>
      <c r="N522" s="96">
        <v>4311</v>
      </c>
      <c r="O522" s="97" t="str">
        <f>+VLOOKUP(N522,'[6]Productos PD'!$B$2:$C$349,2,FALSE)</f>
        <v>Acciones para el fortalecimiento de atención a las auditorías internas y externas de la entidad.</v>
      </c>
      <c r="P522" s="96" t="s">
        <v>952</v>
      </c>
      <c r="Q522" s="96">
        <v>4</v>
      </c>
      <c r="R522" s="122" t="s">
        <v>953</v>
      </c>
      <c r="S522" s="125">
        <v>1</v>
      </c>
      <c r="T522" s="97" t="s">
        <v>1439</v>
      </c>
      <c r="U522" s="97" t="s">
        <v>1570</v>
      </c>
      <c r="V522" s="96" t="s">
        <v>952</v>
      </c>
      <c r="W522" s="125">
        <v>1</v>
      </c>
      <c r="X522" s="103" t="s">
        <v>956</v>
      </c>
      <c r="Y522" s="122">
        <v>0.2</v>
      </c>
      <c r="Z522" s="126">
        <v>0</v>
      </c>
      <c r="AA522" s="126">
        <v>0</v>
      </c>
      <c r="AB522" s="113">
        <v>0</v>
      </c>
      <c r="AC522" s="133">
        <v>0</v>
      </c>
      <c r="AD522" s="113">
        <v>0</v>
      </c>
      <c r="AE522" s="113">
        <v>0</v>
      </c>
      <c r="AF522" s="113">
        <v>1</v>
      </c>
      <c r="AG522" s="204"/>
      <c r="AH522" s="54">
        <f t="shared" si="18"/>
        <v>0</v>
      </c>
      <c r="AI522" s="54">
        <f t="shared" si="19"/>
        <v>0</v>
      </c>
      <c r="AJ522" s="136">
        <v>13000000</v>
      </c>
      <c r="AK522" s="180">
        <v>31709</v>
      </c>
      <c r="AL522" s="108" t="s">
        <v>957</v>
      </c>
      <c r="AM522" s="136">
        <v>0</v>
      </c>
      <c r="AN522" s="141"/>
    </row>
    <row r="523" spans="1:40" ht="25.5" x14ac:dyDescent="0.25">
      <c r="A523" s="96">
        <v>4</v>
      </c>
      <c r="B523" s="97" t="s">
        <v>189</v>
      </c>
      <c r="C523" s="96">
        <v>3</v>
      </c>
      <c r="D523" s="96" t="s">
        <v>1269</v>
      </c>
      <c r="E523" s="97" t="s">
        <v>1270</v>
      </c>
      <c r="F523" s="98">
        <v>1</v>
      </c>
      <c r="G523" s="96" t="s">
        <v>1560</v>
      </c>
      <c r="H523" s="97" t="s">
        <v>1561</v>
      </c>
      <c r="I523" s="96">
        <v>17</v>
      </c>
      <c r="J523" s="96"/>
      <c r="K523" s="97" t="s">
        <v>1550</v>
      </c>
      <c r="L523" s="98">
        <v>2020051290070</v>
      </c>
      <c r="M523" s="96">
        <v>1</v>
      </c>
      <c r="N523" s="96">
        <v>4311</v>
      </c>
      <c r="O523" s="97" t="str">
        <f>+VLOOKUP(N523,'[6]Productos PD'!$B$2:$C$349,2,FALSE)</f>
        <v>Acciones para el fortalecimiento de atención a las auditorías internas y externas de la entidad.</v>
      </c>
      <c r="P523" s="96" t="s">
        <v>952</v>
      </c>
      <c r="Q523" s="96">
        <v>4</v>
      </c>
      <c r="R523" s="122" t="s">
        <v>953</v>
      </c>
      <c r="S523" s="125">
        <v>1</v>
      </c>
      <c r="T523" s="97" t="s">
        <v>1439</v>
      </c>
      <c r="U523" s="97" t="s">
        <v>1571</v>
      </c>
      <c r="V523" s="96" t="s">
        <v>952</v>
      </c>
      <c r="W523" s="125">
        <v>1</v>
      </c>
      <c r="X523" s="103" t="s">
        <v>956</v>
      </c>
      <c r="Y523" s="122">
        <v>0.05</v>
      </c>
      <c r="Z523" s="126">
        <v>0</v>
      </c>
      <c r="AA523" s="126">
        <v>0</v>
      </c>
      <c r="AB523" s="113">
        <v>0</v>
      </c>
      <c r="AC523" s="133">
        <v>0</v>
      </c>
      <c r="AD523" s="113">
        <v>0</v>
      </c>
      <c r="AE523" s="113">
        <v>0</v>
      </c>
      <c r="AF523" s="113">
        <v>1</v>
      </c>
      <c r="AG523" s="204"/>
      <c r="AH523" s="54">
        <f t="shared" si="18"/>
        <v>0</v>
      </c>
      <c r="AI523" s="54">
        <f t="shared" si="19"/>
        <v>0</v>
      </c>
      <c r="AJ523" s="136">
        <v>1745426.48</v>
      </c>
      <c r="AK523" s="180">
        <v>31709</v>
      </c>
      <c r="AL523" s="108" t="s">
        <v>957</v>
      </c>
      <c r="AM523" s="136">
        <v>0</v>
      </c>
      <c r="AN523" s="141"/>
    </row>
    <row r="524" spans="1:40" ht="51" x14ac:dyDescent="0.25">
      <c r="A524" s="96">
        <v>4</v>
      </c>
      <c r="B524" s="97" t="s">
        <v>189</v>
      </c>
      <c r="C524" s="96">
        <v>3</v>
      </c>
      <c r="D524" s="96" t="s">
        <v>1269</v>
      </c>
      <c r="E524" s="97" t="s">
        <v>1270</v>
      </c>
      <c r="F524" s="98">
        <v>1</v>
      </c>
      <c r="G524" s="96" t="s">
        <v>1560</v>
      </c>
      <c r="H524" s="97" t="s">
        <v>1561</v>
      </c>
      <c r="I524" s="96">
        <v>17</v>
      </c>
      <c r="J524" s="96"/>
      <c r="K524" s="97" t="s">
        <v>1550</v>
      </c>
      <c r="L524" s="98">
        <v>2020051290070</v>
      </c>
      <c r="M524" s="96">
        <v>3</v>
      </c>
      <c r="N524" s="96">
        <v>4313</v>
      </c>
      <c r="O524" s="97" t="str">
        <f>+VLOOKUP(N524,'[6]Productos PD'!$B$2:$C$349,2,FALSE)</f>
        <v>Acciones de reducción de los riesgos de corrupción y de gestión, a través de la actualización de la matriz de riesgos y gestión de los controles implementados en el Plan de Anticorrupción y Atención al Ciudadano - PAAC.</v>
      </c>
      <c r="P524" s="96" t="s">
        <v>952</v>
      </c>
      <c r="Q524" s="96">
        <v>4</v>
      </c>
      <c r="R524" s="122" t="s">
        <v>953</v>
      </c>
      <c r="S524" s="125">
        <v>1</v>
      </c>
      <c r="T524" s="97" t="s">
        <v>1439</v>
      </c>
      <c r="U524" s="97" t="s">
        <v>1572</v>
      </c>
      <c r="V524" s="96" t="s">
        <v>952</v>
      </c>
      <c r="W524" s="125">
        <v>1</v>
      </c>
      <c r="X524" s="103" t="s">
        <v>956</v>
      </c>
      <c r="Y524" s="122">
        <v>0.3</v>
      </c>
      <c r="Z524" s="126">
        <v>1</v>
      </c>
      <c r="AA524" s="126">
        <v>1</v>
      </c>
      <c r="AB524" s="113">
        <v>0</v>
      </c>
      <c r="AC524" s="133">
        <v>0</v>
      </c>
      <c r="AD524" s="113">
        <v>0</v>
      </c>
      <c r="AE524" s="113">
        <v>0</v>
      </c>
      <c r="AF524" s="113">
        <v>0</v>
      </c>
      <c r="AG524" s="204"/>
      <c r="AH524" s="54">
        <f t="shared" si="18"/>
        <v>1</v>
      </c>
      <c r="AI524" s="54">
        <f t="shared" si="19"/>
        <v>1</v>
      </c>
      <c r="AJ524" s="136">
        <v>2931190.9090909092</v>
      </c>
      <c r="AK524" s="180">
        <v>31709</v>
      </c>
      <c r="AL524" s="108" t="s">
        <v>957</v>
      </c>
      <c r="AM524" s="136">
        <v>2931191</v>
      </c>
      <c r="AN524" s="141"/>
    </row>
    <row r="525" spans="1:40" ht="51" x14ac:dyDescent="0.25">
      <c r="A525" s="96">
        <v>4</v>
      </c>
      <c r="B525" s="97" t="s">
        <v>189</v>
      </c>
      <c r="C525" s="96">
        <v>3</v>
      </c>
      <c r="D525" s="96" t="s">
        <v>1269</v>
      </c>
      <c r="E525" s="97" t="s">
        <v>1270</v>
      </c>
      <c r="F525" s="98">
        <v>1</v>
      </c>
      <c r="G525" s="96" t="s">
        <v>1560</v>
      </c>
      <c r="H525" s="97" t="s">
        <v>1561</v>
      </c>
      <c r="I525" s="96">
        <v>17</v>
      </c>
      <c r="J525" s="96"/>
      <c r="K525" s="97" t="s">
        <v>1550</v>
      </c>
      <c r="L525" s="98">
        <v>2020051290070</v>
      </c>
      <c r="M525" s="96">
        <v>3</v>
      </c>
      <c r="N525" s="96">
        <v>4313</v>
      </c>
      <c r="O525" s="97" t="str">
        <f>+VLOOKUP(N525,'[6]Productos PD'!$B$2:$C$349,2,FALSE)</f>
        <v>Acciones de reducción de los riesgos de corrupción y de gestión, a través de la actualización de la matriz de riesgos y gestión de los controles implementados en el Plan de Anticorrupción y Atención al Ciudadano - PAAC.</v>
      </c>
      <c r="P525" s="96" t="s">
        <v>952</v>
      </c>
      <c r="Q525" s="96">
        <v>4</v>
      </c>
      <c r="R525" s="122" t="s">
        <v>953</v>
      </c>
      <c r="S525" s="125">
        <v>1</v>
      </c>
      <c r="T525" s="97" t="s">
        <v>1439</v>
      </c>
      <c r="U525" s="97" t="s">
        <v>1573</v>
      </c>
      <c r="V525" s="96" t="s">
        <v>952</v>
      </c>
      <c r="W525" s="125">
        <v>1</v>
      </c>
      <c r="X525" s="103" t="s">
        <v>956</v>
      </c>
      <c r="Y525" s="122">
        <v>0.2</v>
      </c>
      <c r="Z525" s="126">
        <v>1</v>
      </c>
      <c r="AA525" s="126">
        <v>1</v>
      </c>
      <c r="AB525" s="113">
        <v>0</v>
      </c>
      <c r="AC525" s="133">
        <v>0</v>
      </c>
      <c r="AD525" s="113">
        <v>0</v>
      </c>
      <c r="AE525" s="113">
        <v>0</v>
      </c>
      <c r="AF525" s="113">
        <v>0</v>
      </c>
      <c r="AG525" s="204"/>
      <c r="AH525" s="54">
        <f t="shared" si="18"/>
        <v>1</v>
      </c>
      <c r="AI525" s="54">
        <f t="shared" si="19"/>
        <v>1</v>
      </c>
      <c r="AJ525" s="136">
        <v>2931190.9090909092</v>
      </c>
      <c r="AK525" s="180">
        <v>31709</v>
      </c>
      <c r="AL525" s="108" t="s">
        <v>957</v>
      </c>
      <c r="AM525" s="136">
        <v>2931191</v>
      </c>
      <c r="AN525" s="141"/>
    </row>
    <row r="526" spans="1:40" ht="51" x14ac:dyDescent="0.25">
      <c r="A526" s="96">
        <v>4</v>
      </c>
      <c r="B526" s="97" t="s">
        <v>189</v>
      </c>
      <c r="C526" s="96">
        <v>3</v>
      </c>
      <c r="D526" s="96" t="s">
        <v>1269</v>
      </c>
      <c r="E526" s="97" t="s">
        <v>1270</v>
      </c>
      <c r="F526" s="98">
        <v>1</v>
      </c>
      <c r="G526" s="96" t="s">
        <v>1560</v>
      </c>
      <c r="H526" s="97" t="s">
        <v>1561</v>
      </c>
      <c r="I526" s="96">
        <v>17</v>
      </c>
      <c r="J526" s="96"/>
      <c r="K526" s="97" t="s">
        <v>1550</v>
      </c>
      <c r="L526" s="98">
        <v>2020051290070</v>
      </c>
      <c r="M526" s="96">
        <v>3</v>
      </c>
      <c r="N526" s="96">
        <v>4313</v>
      </c>
      <c r="O526" s="97" t="str">
        <f>+VLOOKUP(N526,'[6]Productos PD'!$B$2:$C$349,2,FALSE)</f>
        <v>Acciones de reducción de los riesgos de corrupción y de gestión, a través de la actualización de la matriz de riesgos y gestión de los controles implementados en el Plan de Anticorrupción y Atención al Ciudadano - PAAC.</v>
      </c>
      <c r="P526" s="96" t="s">
        <v>952</v>
      </c>
      <c r="Q526" s="96">
        <v>4</v>
      </c>
      <c r="R526" s="122" t="s">
        <v>953</v>
      </c>
      <c r="S526" s="125">
        <v>1</v>
      </c>
      <c r="T526" s="97" t="s">
        <v>1439</v>
      </c>
      <c r="U526" s="97" t="s">
        <v>1574</v>
      </c>
      <c r="V526" s="96" t="s">
        <v>952</v>
      </c>
      <c r="W526" s="125">
        <v>3</v>
      </c>
      <c r="X526" s="103" t="s">
        <v>956</v>
      </c>
      <c r="Y526" s="122">
        <v>0.5</v>
      </c>
      <c r="Z526" s="126">
        <v>0</v>
      </c>
      <c r="AA526" s="126">
        <v>0</v>
      </c>
      <c r="AB526" s="113">
        <v>1</v>
      </c>
      <c r="AC526" s="133">
        <v>1</v>
      </c>
      <c r="AD526" s="113">
        <v>1</v>
      </c>
      <c r="AE526" s="113">
        <v>1</v>
      </c>
      <c r="AF526" s="113">
        <v>1</v>
      </c>
      <c r="AG526" s="204"/>
      <c r="AH526" s="54">
        <f t="shared" si="18"/>
        <v>0.66666666666666663</v>
      </c>
      <c r="AI526" s="54">
        <f t="shared" si="19"/>
        <v>0.66666666666666663</v>
      </c>
      <c r="AJ526" s="136">
        <v>6422043.8690909091</v>
      </c>
      <c r="AK526" s="180">
        <v>31709</v>
      </c>
      <c r="AL526" s="108" t="s">
        <v>957</v>
      </c>
      <c r="AM526" s="136">
        <v>4676617</v>
      </c>
      <c r="AN526" s="141"/>
    </row>
    <row r="527" spans="1:40" ht="51" x14ac:dyDescent="0.25">
      <c r="A527" s="96">
        <v>4</v>
      </c>
      <c r="B527" s="97" t="s">
        <v>189</v>
      </c>
      <c r="C527" s="96">
        <v>3</v>
      </c>
      <c r="D527" s="96" t="s">
        <v>1269</v>
      </c>
      <c r="E527" s="97" t="s">
        <v>1270</v>
      </c>
      <c r="F527" s="98">
        <v>1</v>
      </c>
      <c r="G527" s="96" t="s">
        <v>1560</v>
      </c>
      <c r="H527" s="97" t="s">
        <v>1561</v>
      </c>
      <c r="I527" s="96">
        <v>17</v>
      </c>
      <c r="J527" s="96"/>
      <c r="K527" s="97" t="s">
        <v>1550</v>
      </c>
      <c r="L527" s="98">
        <v>2020051290070</v>
      </c>
      <c r="M527" s="96">
        <v>3</v>
      </c>
      <c r="N527" s="96">
        <v>4215</v>
      </c>
      <c r="O527" s="97" t="str">
        <f>+VLOOKUP(N527,'[6]Productos PD'!$B$2:$C$349,2,FALSE)</f>
        <v>Acciones de Fortalecimiento al Banco de Programas y Proyectos de la Administración Municipal, como estrategia para cofinanciar el Plan de Desarrollo ante las diferentes entidades de orden metropolitano, departamental, nacional e internacional.</v>
      </c>
      <c r="P527" s="96" t="s">
        <v>952</v>
      </c>
      <c r="Q527" s="96">
        <v>4</v>
      </c>
      <c r="R527" s="122" t="s">
        <v>953</v>
      </c>
      <c r="S527" s="125">
        <v>1</v>
      </c>
      <c r="T527" s="97" t="s">
        <v>1439</v>
      </c>
      <c r="U527" s="97" t="s">
        <v>1575</v>
      </c>
      <c r="V527" s="96" t="s">
        <v>983</v>
      </c>
      <c r="W527" s="122">
        <v>1</v>
      </c>
      <c r="X527" s="103" t="s">
        <v>962</v>
      </c>
      <c r="Y527" s="122">
        <v>0.7</v>
      </c>
      <c r="Z527" s="111">
        <v>1</v>
      </c>
      <c r="AA527" s="197">
        <v>1</v>
      </c>
      <c r="AB527" s="111">
        <v>1</v>
      </c>
      <c r="AC527" s="111">
        <v>1</v>
      </c>
      <c r="AD527" s="111">
        <v>1</v>
      </c>
      <c r="AE527" s="111">
        <v>1</v>
      </c>
      <c r="AF527" s="111">
        <v>1</v>
      </c>
      <c r="AG527" s="113"/>
      <c r="AH527" s="54">
        <f t="shared" si="18"/>
        <v>1</v>
      </c>
      <c r="AI527" s="54">
        <f t="shared" si="19"/>
        <v>1</v>
      </c>
      <c r="AJ527" s="136">
        <v>19810932</v>
      </c>
      <c r="AK527" s="180">
        <v>31709</v>
      </c>
      <c r="AL527" s="108" t="s">
        <v>957</v>
      </c>
      <c r="AM527" s="136">
        <v>14615556</v>
      </c>
      <c r="AN527" s="141"/>
    </row>
    <row r="528" spans="1:40" ht="51" x14ac:dyDescent="0.25">
      <c r="A528" s="96">
        <v>4</v>
      </c>
      <c r="B528" s="97" t="s">
        <v>189</v>
      </c>
      <c r="C528" s="96">
        <v>3</v>
      </c>
      <c r="D528" s="96" t="s">
        <v>1269</v>
      </c>
      <c r="E528" s="97" t="s">
        <v>1270</v>
      </c>
      <c r="F528" s="98">
        <v>1</v>
      </c>
      <c r="G528" s="96" t="s">
        <v>1560</v>
      </c>
      <c r="H528" s="97" t="s">
        <v>1561</v>
      </c>
      <c r="I528" s="96">
        <v>17</v>
      </c>
      <c r="J528" s="96"/>
      <c r="K528" s="97" t="s">
        <v>1550</v>
      </c>
      <c r="L528" s="98">
        <v>2020051290070</v>
      </c>
      <c r="M528" s="96">
        <v>3</v>
      </c>
      <c r="N528" s="96">
        <v>4215</v>
      </c>
      <c r="O528" s="97" t="str">
        <f>+VLOOKUP(N528,'[6]Productos PD'!$B$2:$C$349,2,FALSE)</f>
        <v>Acciones de Fortalecimiento al Banco de Programas y Proyectos de la Administración Municipal, como estrategia para cofinanciar el Plan de Desarrollo ante las diferentes entidades de orden metropolitano, departamental, nacional e internacional.</v>
      </c>
      <c r="P528" s="96" t="s">
        <v>952</v>
      </c>
      <c r="Q528" s="96">
        <v>4</v>
      </c>
      <c r="R528" s="122" t="s">
        <v>953</v>
      </c>
      <c r="S528" s="125">
        <v>1</v>
      </c>
      <c r="T528" s="97" t="s">
        <v>1439</v>
      </c>
      <c r="U528" s="97" t="s">
        <v>1576</v>
      </c>
      <c r="V528" s="96" t="s">
        <v>952</v>
      </c>
      <c r="W528" s="125">
        <v>192</v>
      </c>
      <c r="X528" s="96" t="s">
        <v>984</v>
      </c>
      <c r="Y528" s="122">
        <v>0.3</v>
      </c>
      <c r="Z528" s="126">
        <v>0</v>
      </c>
      <c r="AA528" s="126">
        <v>0</v>
      </c>
      <c r="AB528" s="113">
        <v>48</v>
      </c>
      <c r="AC528" s="133">
        <v>24</v>
      </c>
      <c r="AD528" s="113">
        <v>72</v>
      </c>
      <c r="AE528" s="145">
        <v>72</v>
      </c>
      <c r="AF528" s="113">
        <v>72</v>
      </c>
      <c r="AG528" s="113"/>
      <c r="AH528" s="54">
        <f t="shared" si="18"/>
        <v>1</v>
      </c>
      <c r="AI528" s="54">
        <f t="shared" si="19"/>
        <v>1</v>
      </c>
      <c r="AJ528" s="136">
        <v>19811532.009999998</v>
      </c>
      <c r="AK528" s="180">
        <v>31709</v>
      </c>
      <c r="AL528" s="108" t="s">
        <v>957</v>
      </c>
      <c r="AM528" s="136">
        <v>14615556</v>
      </c>
      <c r="AN528" s="141"/>
    </row>
    <row r="529" spans="1:40" ht="38.25" x14ac:dyDescent="0.25">
      <c r="A529" s="96">
        <v>4</v>
      </c>
      <c r="B529" s="97" t="s">
        <v>189</v>
      </c>
      <c r="C529" s="96">
        <v>3</v>
      </c>
      <c r="D529" s="96" t="s">
        <v>1269</v>
      </c>
      <c r="E529" s="97" t="s">
        <v>1270</v>
      </c>
      <c r="F529" s="98">
        <v>1</v>
      </c>
      <c r="G529" s="96" t="s">
        <v>1560</v>
      </c>
      <c r="H529" s="97" t="s">
        <v>1561</v>
      </c>
      <c r="I529" s="96">
        <v>17</v>
      </c>
      <c r="J529" s="96"/>
      <c r="K529" s="97" t="s">
        <v>1550</v>
      </c>
      <c r="L529" s="98">
        <v>2020051290070</v>
      </c>
      <c r="M529" s="96">
        <v>3</v>
      </c>
      <c r="N529" s="96">
        <v>4315</v>
      </c>
      <c r="O529" s="97" t="str">
        <f>+VLOOKUP(N529,'[6]Productos PD'!$B$2:$C$349,2,FALSE)</f>
        <v>Acciones para la formulación, seguimiento y evaluación del plan de desarrollo municipal, planes estratégicos y planes de acción.</v>
      </c>
      <c r="P529" s="96" t="s">
        <v>952</v>
      </c>
      <c r="Q529" s="96">
        <v>4</v>
      </c>
      <c r="R529" s="122" t="s">
        <v>953</v>
      </c>
      <c r="S529" s="125">
        <v>1</v>
      </c>
      <c r="T529" s="97" t="s">
        <v>1439</v>
      </c>
      <c r="U529" s="97" t="s">
        <v>1577</v>
      </c>
      <c r="V529" s="96" t="s">
        <v>952</v>
      </c>
      <c r="W529" s="125">
        <v>216</v>
      </c>
      <c r="X529" s="96" t="s">
        <v>984</v>
      </c>
      <c r="Y529" s="122">
        <v>0.6</v>
      </c>
      <c r="Z529" s="126">
        <v>0</v>
      </c>
      <c r="AA529" s="126">
        <v>0</v>
      </c>
      <c r="AB529" s="113">
        <v>72</v>
      </c>
      <c r="AC529" s="133">
        <v>57</v>
      </c>
      <c r="AD529" s="113">
        <v>72</v>
      </c>
      <c r="AE529" s="145">
        <v>72</v>
      </c>
      <c r="AF529" s="113">
        <v>72</v>
      </c>
      <c r="AG529" s="113"/>
      <c r="AH529" s="54">
        <f t="shared" si="18"/>
        <v>1</v>
      </c>
      <c r="AI529" s="54">
        <f t="shared" si="19"/>
        <v>1</v>
      </c>
      <c r="AJ529" s="136">
        <v>45414555</v>
      </c>
      <c r="AK529" s="180">
        <v>31709</v>
      </c>
      <c r="AL529" s="108" t="s">
        <v>957</v>
      </c>
      <c r="AM529" s="136">
        <v>33416139</v>
      </c>
      <c r="AN529" s="141"/>
    </row>
    <row r="530" spans="1:40" ht="25.5" x14ac:dyDescent="0.25">
      <c r="A530" s="96">
        <v>4</v>
      </c>
      <c r="B530" s="97" t="s">
        <v>189</v>
      </c>
      <c r="C530" s="96">
        <v>3</v>
      </c>
      <c r="D530" s="96" t="s">
        <v>1269</v>
      </c>
      <c r="E530" s="97" t="s">
        <v>1270</v>
      </c>
      <c r="F530" s="98">
        <v>1</v>
      </c>
      <c r="G530" s="96" t="s">
        <v>1560</v>
      </c>
      <c r="H530" s="97" t="s">
        <v>1561</v>
      </c>
      <c r="I530" s="96">
        <v>17</v>
      </c>
      <c r="J530" s="96"/>
      <c r="K530" s="97" t="s">
        <v>1550</v>
      </c>
      <c r="L530" s="98">
        <v>2020051290070</v>
      </c>
      <c r="M530" s="96">
        <v>3</v>
      </c>
      <c r="N530" s="96">
        <v>4315</v>
      </c>
      <c r="O530" s="97" t="str">
        <f>+VLOOKUP(N530,'[6]Productos PD'!$B$2:$C$349,2,FALSE)</f>
        <v>Acciones para la formulación, seguimiento y evaluación del plan de desarrollo municipal, planes estratégicos y planes de acción.</v>
      </c>
      <c r="P530" s="96" t="s">
        <v>952</v>
      </c>
      <c r="Q530" s="96">
        <v>4</v>
      </c>
      <c r="R530" s="122" t="s">
        <v>953</v>
      </c>
      <c r="S530" s="125">
        <v>1</v>
      </c>
      <c r="T530" s="97" t="s">
        <v>1439</v>
      </c>
      <c r="U530" s="97" t="s">
        <v>1578</v>
      </c>
      <c r="V530" s="96" t="s">
        <v>983</v>
      </c>
      <c r="W530" s="122">
        <v>1</v>
      </c>
      <c r="X530" s="103" t="s">
        <v>956</v>
      </c>
      <c r="Y530" s="122">
        <v>0.2</v>
      </c>
      <c r="Z530" s="197">
        <v>0</v>
      </c>
      <c r="AA530" s="197">
        <v>0</v>
      </c>
      <c r="AB530" s="111">
        <v>0.2</v>
      </c>
      <c r="AC530" s="111">
        <v>0</v>
      </c>
      <c r="AD530" s="111">
        <v>0.7</v>
      </c>
      <c r="AE530" s="111">
        <v>0.3</v>
      </c>
      <c r="AF530" s="111">
        <v>1</v>
      </c>
      <c r="AG530" s="193"/>
      <c r="AH530" s="54">
        <f t="shared" si="18"/>
        <v>0.15789473684210525</v>
      </c>
      <c r="AI530" s="54">
        <f t="shared" si="19"/>
        <v>0.15789473684210525</v>
      </c>
      <c r="AJ530" s="136">
        <v>45414555</v>
      </c>
      <c r="AK530" s="180">
        <v>31709</v>
      </c>
      <c r="AL530" s="108" t="s">
        <v>957</v>
      </c>
      <c r="AM530" s="136">
        <v>33416139</v>
      </c>
      <c r="AN530" s="141" t="s">
        <v>1579</v>
      </c>
    </row>
    <row r="531" spans="1:40" ht="25.5" x14ac:dyDescent="0.25">
      <c r="A531" s="96">
        <v>4</v>
      </c>
      <c r="B531" s="97" t="s">
        <v>189</v>
      </c>
      <c r="C531" s="96">
        <v>3</v>
      </c>
      <c r="D531" s="96" t="s">
        <v>1269</v>
      </c>
      <c r="E531" s="97" t="s">
        <v>1270</v>
      </c>
      <c r="F531" s="98">
        <v>1</v>
      </c>
      <c r="G531" s="96" t="s">
        <v>1560</v>
      </c>
      <c r="H531" s="97" t="s">
        <v>1561</v>
      </c>
      <c r="I531" s="96">
        <v>17</v>
      </c>
      <c r="J531" s="96"/>
      <c r="K531" s="97" t="s">
        <v>1550</v>
      </c>
      <c r="L531" s="98">
        <v>2020051290070</v>
      </c>
      <c r="M531" s="96">
        <v>3</v>
      </c>
      <c r="N531" s="96">
        <v>4315</v>
      </c>
      <c r="O531" s="97" t="str">
        <f>+VLOOKUP(N531,'[6]Productos PD'!$B$2:$C$349,2,FALSE)</f>
        <v>Acciones para la formulación, seguimiento y evaluación del plan de desarrollo municipal, planes estratégicos y planes de acción.</v>
      </c>
      <c r="P531" s="96" t="s">
        <v>952</v>
      </c>
      <c r="Q531" s="96">
        <v>4</v>
      </c>
      <c r="R531" s="122" t="s">
        <v>953</v>
      </c>
      <c r="S531" s="125">
        <v>1</v>
      </c>
      <c r="T531" s="97" t="s">
        <v>1439</v>
      </c>
      <c r="U531" s="97" t="s">
        <v>1580</v>
      </c>
      <c r="V531" s="96" t="s">
        <v>983</v>
      </c>
      <c r="W531" s="122">
        <v>1</v>
      </c>
      <c r="X531" s="103" t="s">
        <v>956</v>
      </c>
      <c r="Y531" s="122">
        <v>0.2</v>
      </c>
      <c r="Z531" s="197">
        <v>0</v>
      </c>
      <c r="AA531" s="197">
        <v>0</v>
      </c>
      <c r="AB531" s="111">
        <v>0.2</v>
      </c>
      <c r="AC531" s="111">
        <v>0</v>
      </c>
      <c r="AD531" s="111">
        <v>0.7</v>
      </c>
      <c r="AE531" s="111">
        <v>0.5</v>
      </c>
      <c r="AF531" s="111">
        <v>1</v>
      </c>
      <c r="AG531" s="113"/>
      <c r="AH531" s="54">
        <f t="shared" si="18"/>
        <v>0.26315789473684209</v>
      </c>
      <c r="AI531" s="54">
        <f t="shared" si="19"/>
        <v>0.26315789473684209</v>
      </c>
      <c r="AJ531" s="136">
        <v>45414555</v>
      </c>
      <c r="AK531" s="180">
        <v>31709</v>
      </c>
      <c r="AL531" s="108" t="s">
        <v>957</v>
      </c>
      <c r="AM531" s="136">
        <v>33416139</v>
      </c>
      <c r="AN531" s="141" t="s">
        <v>1581</v>
      </c>
    </row>
    <row r="532" spans="1:40" ht="25.5" x14ac:dyDescent="0.25">
      <c r="A532" s="96">
        <v>4</v>
      </c>
      <c r="B532" s="97" t="s">
        <v>189</v>
      </c>
      <c r="C532" s="96">
        <v>3</v>
      </c>
      <c r="D532" s="96" t="s">
        <v>1269</v>
      </c>
      <c r="E532" s="97" t="s">
        <v>1270</v>
      </c>
      <c r="F532" s="98">
        <v>1</v>
      </c>
      <c r="G532" s="96" t="s">
        <v>1560</v>
      </c>
      <c r="H532" s="97" t="s">
        <v>1561</v>
      </c>
      <c r="I532" s="96">
        <v>16</v>
      </c>
      <c r="J532" s="96"/>
      <c r="K532" s="97" t="s">
        <v>1550</v>
      </c>
      <c r="L532" s="98">
        <v>2020051290070</v>
      </c>
      <c r="M532" s="96">
        <v>6</v>
      </c>
      <c r="N532" s="96">
        <v>4316</v>
      </c>
      <c r="O532" s="97" t="str">
        <f>+VLOOKUP(N532,'[6]Productos PD'!$B$2:$C$349,2,FALSE)</f>
        <v>Acciones para mejorar el índice de desempeño institucional de la administración municipal durante el cuatrienio.</v>
      </c>
      <c r="P532" s="96" t="s">
        <v>952</v>
      </c>
      <c r="Q532" s="96">
        <v>4</v>
      </c>
      <c r="R532" s="122" t="s">
        <v>953</v>
      </c>
      <c r="S532" s="125">
        <v>1</v>
      </c>
      <c r="T532" s="97" t="s">
        <v>1439</v>
      </c>
      <c r="U532" s="97" t="s">
        <v>1582</v>
      </c>
      <c r="V532" s="96" t="s">
        <v>983</v>
      </c>
      <c r="W532" s="122">
        <v>1</v>
      </c>
      <c r="X532" s="103" t="s">
        <v>956</v>
      </c>
      <c r="Y532" s="122">
        <v>0.2</v>
      </c>
      <c r="Z532" s="111">
        <v>0.3</v>
      </c>
      <c r="AA532" s="197">
        <v>0.4</v>
      </c>
      <c r="AB532" s="111">
        <v>0.7</v>
      </c>
      <c r="AC532" s="111">
        <v>0.4</v>
      </c>
      <c r="AD532" s="111">
        <v>0</v>
      </c>
      <c r="AE532" s="111">
        <v>0</v>
      </c>
      <c r="AF532" s="111">
        <v>0</v>
      </c>
      <c r="AG532" s="113"/>
      <c r="AH532" s="54">
        <f t="shared" si="18"/>
        <v>0.8</v>
      </c>
      <c r="AI532" s="54">
        <f t="shared" si="19"/>
        <v>0.8</v>
      </c>
      <c r="AJ532" s="136">
        <v>3425521</v>
      </c>
      <c r="AK532" s="180">
        <v>31709</v>
      </c>
      <c r="AL532" s="108" t="s">
        <v>957</v>
      </c>
      <c r="AM532" s="136">
        <v>3425521</v>
      </c>
      <c r="AN532" s="141"/>
    </row>
    <row r="533" spans="1:40" ht="25.5" x14ac:dyDescent="0.25">
      <c r="A533" s="96">
        <v>4</v>
      </c>
      <c r="B533" s="97" t="s">
        <v>189</v>
      </c>
      <c r="C533" s="96">
        <v>3</v>
      </c>
      <c r="D533" s="96" t="s">
        <v>1269</v>
      </c>
      <c r="E533" s="97" t="s">
        <v>1270</v>
      </c>
      <c r="F533" s="98">
        <v>1</v>
      </c>
      <c r="G533" s="96" t="s">
        <v>1560</v>
      </c>
      <c r="H533" s="97" t="s">
        <v>1561</v>
      </c>
      <c r="I533" s="96">
        <v>16</v>
      </c>
      <c r="J533" s="96"/>
      <c r="K533" s="97" t="s">
        <v>1550</v>
      </c>
      <c r="L533" s="98">
        <v>2020051290070</v>
      </c>
      <c r="M533" s="96">
        <v>6</v>
      </c>
      <c r="N533" s="96">
        <v>4316</v>
      </c>
      <c r="O533" s="97" t="str">
        <f>+VLOOKUP(N533,'[6]Productos PD'!$B$2:$C$349,2,FALSE)</f>
        <v>Acciones para mejorar el índice de desempeño institucional de la administración municipal durante el cuatrienio.</v>
      </c>
      <c r="P533" s="96" t="s">
        <v>952</v>
      </c>
      <c r="Q533" s="96">
        <v>4</v>
      </c>
      <c r="R533" s="122" t="s">
        <v>953</v>
      </c>
      <c r="S533" s="125">
        <v>1</v>
      </c>
      <c r="T533" s="97" t="s">
        <v>1439</v>
      </c>
      <c r="U533" s="97" t="s">
        <v>1583</v>
      </c>
      <c r="V533" s="96" t="s">
        <v>983</v>
      </c>
      <c r="W533" s="122">
        <v>0.3</v>
      </c>
      <c r="X533" s="103" t="s">
        <v>956</v>
      </c>
      <c r="Y533" s="122">
        <v>0.3</v>
      </c>
      <c r="Z533" s="197">
        <v>0</v>
      </c>
      <c r="AA533" s="197">
        <v>0</v>
      </c>
      <c r="AB533" s="111">
        <v>0.05</v>
      </c>
      <c r="AC533" s="111">
        <v>0.05</v>
      </c>
      <c r="AD533" s="111">
        <v>0.2</v>
      </c>
      <c r="AE533" s="111">
        <v>0.2</v>
      </c>
      <c r="AF533" s="111">
        <v>0.05</v>
      </c>
      <c r="AG533" s="113"/>
      <c r="AH533" s="54">
        <f t="shared" si="18"/>
        <v>0.83333333333333337</v>
      </c>
      <c r="AI533" s="54">
        <f t="shared" si="19"/>
        <v>0.83333333333333337</v>
      </c>
      <c r="AJ533" s="136">
        <v>6422043.8690909091</v>
      </c>
      <c r="AK533" s="180">
        <v>31709</v>
      </c>
      <c r="AL533" s="108" t="s">
        <v>957</v>
      </c>
      <c r="AM533" s="136">
        <v>4676617</v>
      </c>
      <c r="AN533" s="141"/>
    </row>
    <row r="534" spans="1:40" ht="25.5" x14ac:dyDescent="0.25">
      <c r="A534" s="96">
        <v>4</v>
      </c>
      <c r="B534" s="97" t="s">
        <v>189</v>
      </c>
      <c r="C534" s="96">
        <v>3</v>
      </c>
      <c r="D534" s="96" t="s">
        <v>1269</v>
      </c>
      <c r="E534" s="97" t="s">
        <v>1270</v>
      </c>
      <c r="F534" s="98">
        <v>1</v>
      </c>
      <c r="G534" s="96" t="s">
        <v>1560</v>
      </c>
      <c r="H534" s="97" t="s">
        <v>1561</v>
      </c>
      <c r="I534" s="96">
        <v>16</v>
      </c>
      <c r="J534" s="96"/>
      <c r="K534" s="97" t="s">
        <v>1550</v>
      </c>
      <c r="L534" s="98">
        <v>2020051290070</v>
      </c>
      <c r="M534" s="96">
        <v>6</v>
      </c>
      <c r="N534" s="96">
        <v>4316</v>
      </c>
      <c r="O534" s="97" t="str">
        <f>+VLOOKUP(N534,'[6]Productos PD'!$B$2:$C$349,2,FALSE)</f>
        <v>Acciones para mejorar el índice de desempeño institucional de la administración municipal durante el cuatrienio.</v>
      </c>
      <c r="P534" s="96" t="s">
        <v>952</v>
      </c>
      <c r="Q534" s="96">
        <v>4</v>
      </c>
      <c r="R534" s="122" t="s">
        <v>953</v>
      </c>
      <c r="S534" s="125">
        <v>1</v>
      </c>
      <c r="T534" s="97" t="s">
        <v>1439</v>
      </c>
      <c r="U534" s="97" t="s">
        <v>1584</v>
      </c>
      <c r="V534" s="96" t="s">
        <v>983</v>
      </c>
      <c r="W534" s="122">
        <v>0.3</v>
      </c>
      <c r="X534" s="103" t="s">
        <v>956</v>
      </c>
      <c r="Y534" s="122">
        <v>0.3</v>
      </c>
      <c r="Z534" s="197">
        <v>0</v>
      </c>
      <c r="AA534" s="197">
        <v>0</v>
      </c>
      <c r="AB534" s="111">
        <v>0.05</v>
      </c>
      <c r="AC534" s="111">
        <v>0.05</v>
      </c>
      <c r="AD534" s="111">
        <v>0.1</v>
      </c>
      <c r="AE534" s="111">
        <v>0.1</v>
      </c>
      <c r="AF534" s="111">
        <v>0.15</v>
      </c>
      <c r="AG534" s="113"/>
      <c r="AH534" s="54">
        <f t="shared" si="18"/>
        <v>0.5</v>
      </c>
      <c r="AI534" s="54">
        <f t="shared" si="19"/>
        <v>0.5</v>
      </c>
      <c r="AJ534" s="136">
        <v>6422043.8690909091</v>
      </c>
      <c r="AK534" s="180">
        <v>31709</v>
      </c>
      <c r="AL534" s="108" t="s">
        <v>957</v>
      </c>
      <c r="AM534" s="136">
        <v>4676617</v>
      </c>
      <c r="AN534" s="141"/>
    </row>
    <row r="535" spans="1:40" ht="25.5" x14ac:dyDescent="0.25">
      <c r="A535" s="96">
        <v>4</v>
      </c>
      <c r="B535" s="97" t="s">
        <v>189</v>
      </c>
      <c r="C535" s="96">
        <v>3</v>
      </c>
      <c r="D535" s="96" t="s">
        <v>1269</v>
      </c>
      <c r="E535" s="97" t="s">
        <v>1270</v>
      </c>
      <c r="F535" s="98">
        <v>1</v>
      </c>
      <c r="G535" s="96" t="s">
        <v>1560</v>
      </c>
      <c r="H535" s="97" t="s">
        <v>1561</v>
      </c>
      <c r="I535" s="96">
        <v>16</v>
      </c>
      <c r="J535" s="96"/>
      <c r="K535" s="97" t="s">
        <v>1550</v>
      </c>
      <c r="L535" s="98">
        <v>2020051290070</v>
      </c>
      <c r="M535" s="96">
        <v>6</v>
      </c>
      <c r="N535" s="96">
        <v>4316</v>
      </c>
      <c r="O535" s="97" t="str">
        <f>+VLOOKUP(N535,'[6]Productos PD'!$B$2:$C$349,2,FALSE)</f>
        <v>Acciones para mejorar el índice de desempeño institucional de la administración municipal durante el cuatrienio.</v>
      </c>
      <c r="P535" s="96" t="s">
        <v>952</v>
      </c>
      <c r="Q535" s="96">
        <v>4</v>
      </c>
      <c r="R535" s="122" t="s">
        <v>953</v>
      </c>
      <c r="S535" s="125">
        <v>1</v>
      </c>
      <c r="T535" s="97" t="s">
        <v>1439</v>
      </c>
      <c r="U535" s="97" t="s">
        <v>1585</v>
      </c>
      <c r="V535" s="96" t="s">
        <v>952</v>
      </c>
      <c r="W535" s="125">
        <v>2</v>
      </c>
      <c r="X535" s="103" t="s">
        <v>956</v>
      </c>
      <c r="Y535" s="122">
        <v>0.2</v>
      </c>
      <c r="Z535" s="126">
        <v>0</v>
      </c>
      <c r="AA535" s="126">
        <v>0</v>
      </c>
      <c r="AB535" s="113">
        <v>1</v>
      </c>
      <c r="AC535" s="133">
        <v>0</v>
      </c>
      <c r="AD535" s="113">
        <v>1</v>
      </c>
      <c r="AE535" s="113">
        <v>1</v>
      </c>
      <c r="AF535" s="113">
        <v>1</v>
      </c>
      <c r="AG535" s="113"/>
      <c r="AH535" s="54">
        <f t="shared" si="18"/>
        <v>0.33333333333333331</v>
      </c>
      <c r="AI535" s="54">
        <f t="shared" si="19"/>
        <v>0.33333333333333331</v>
      </c>
      <c r="AJ535" s="136">
        <v>4676617.3890909087</v>
      </c>
      <c r="AK535" s="180">
        <v>31709</v>
      </c>
      <c r="AL535" s="108" t="s">
        <v>957</v>
      </c>
      <c r="AM535" s="136">
        <v>4676617</v>
      </c>
      <c r="AN535" s="205"/>
    </row>
    <row r="536" spans="1:40" ht="38.25" x14ac:dyDescent="0.25">
      <c r="A536" s="96">
        <v>4</v>
      </c>
      <c r="B536" s="97" t="s">
        <v>189</v>
      </c>
      <c r="C536" s="96">
        <v>3</v>
      </c>
      <c r="D536" s="96" t="s">
        <v>1269</v>
      </c>
      <c r="E536" s="97" t="s">
        <v>1270</v>
      </c>
      <c r="F536" s="98">
        <v>3</v>
      </c>
      <c r="G536" s="96" t="s">
        <v>1277</v>
      </c>
      <c r="H536" s="97" t="s">
        <v>1278</v>
      </c>
      <c r="I536" s="96">
        <v>17</v>
      </c>
      <c r="J536" s="96"/>
      <c r="K536" s="97" t="s">
        <v>1279</v>
      </c>
      <c r="L536" s="98">
        <v>2020051290058</v>
      </c>
      <c r="M536" s="96">
        <v>1</v>
      </c>
      <c r="N536" s="96">
        <v>4331</v>
      </c>
      <c r="O536" s="97" t="str">
        <f>+VLOOKUP(N536,'[6]Productos PD'!$B$2:$C$349,2,FALSE)</f>
        <v>Acciones para mejorar el registro de los trámites en el Sistema Único de Información de Trámites - SUIT e integrarlos a la plataforma tecnológica que permita integrar las bases de datos municipales con la Geodatabase.</v>
      </c>
      <c r="P536" s="96" t="s">
        <v>952</v>
      </c>
      <c r="Q536" s="96">
        <v>4</v>
      </c>
      <c r="R536" s="122" t="s">
        <v>953</v>
      </c>
      <c r="S536" s="125">
        <v>1</v>
      </c>
      <c r="T536" s="97" t="s">
        <v>1439</v>
      </c>
      <c r="U536" s="97" t="s">
        <v>1586</v>
      </c>
      <c r="V536" s="96" t="s">
        <v>983</v>
      </c>
      <c r="W536" s="122">
        <v>0.7</v>
      </c>
      <c r="X536" s="103" t="s">
        <v>956</v>
      </c>
      <c r="Y536" s="122">
        <v>0.25</v>
      </c>
      <c r="Z536" s="111">
        <v>0.1</v>
      </c>
      <c r="AA536" s="111">
        <v>0.05</v>
      </c>
      <c r="AB536" s="111">
        <v>0.2</v>
      </c>
      <c r="AC536" s="111">
        <v>0.2</v>
      </c>
      <c r="AD536" s="111">
        <v>0.2</v>
      </c>
      <c r="AE536" s="111">
        <v>0.2</v>
      </c>
      <c r="AF536" s="111">
        <v>0.2</v>
      </c>
      <c r="AG536" s="113"/>
      <c r="AH536" s="54">
        <f t="shared" si="18"/>
        <v>0.6428571428571429</v>
      </c>
      <c r="AI536" s="54">
        <f t="shared" si="19"/>
        <v>0.6428571428571429</v>
      </c>
      <c r="AJ536" s="136">
        <v>9496772.9090909101</v>
      </c>
      <c r="AK536" s="180">
        <v>31709</v>
      </c>
      <c r="AL536" s="108" t="s">
        <v>957</v>
      </c>
      <c r="AM536" s="136">
        <v>7308246</v>
      </c>
      <c r="AN536" s="194"/>
    </row>
    <row r="537" spans="1:40" ht="38.25" x14ac:dyDescent="0.25">
      <c r="A537" s="96">
        <v>4</v>
      </c>
      <c r="B537" s="97" t="s">
        <v>189</v>
      </c>
      <c r="C537" s="96">
        <v>3</v>
      </c>
      <c r="D537" s="96" t="s">
        <v>1269</v>
      </c>
      <c r="E537" s="97" t="s">
        <v>1270</v>
      </c>
      <c r="F537" s="98">
        <v>3</v>
      </c>
      <c r="G537" s="96" t="s">
        <v>1277</v>
      </c>
      <c r="H537" s="97" t="s">
        <v>1278</v>
      </c>
      <c r="I537" s="96">
        <v>17</v>
      </c>
      <c r="J537" s="96"/>
      <c r="K537" s="97" t="s">
        <v>1279</v>
      </c>
      <c r="L537" s="98">
        <v>2020051290058</v>
      </c>
      <c r="M537" s="96">
        <v>1</v>
      </c>
      <c r="N537" s="96">
        <v>4331</v>
      </c>
      <c r="O537" s="97" t="str">
        <f>+VLOOKUP(N537,'[6]Productos PD'!$B$2:$C$349,2,FALSE)</f>
        <v>Acciones para mejorar el registro de los trámites en el Sistema Único de Información de Trámites - SUIT e integrarlos a la plataforma tecnológica que permita integrar las bases de datos municipales con la Geodatabase.</v>
      </c>
      <c r="P537" s="96" t="s">
        <v>952</v>
      </c>
      <c r="Q537" s="96">
        <v>4</v>
      </c>
      <c r="R537" s="122" t="s">
        <v>953</v>
      </c>
      <c r="S537" s="125">
        <v>1</v>
      </c>
      <c r="T537" s="97" t="s">
        <v>1439</v>
      </c>
      <c r="U537" s="97" t="s">
        <v>1587</v>
      </c>
      <c r="V537" s="96" t="s">
        <v>983</v>
      </c>
      <c r="W537" s="122">
        <v>0.7</v>
      </c>
      <c r="X537" s="103" t="s">
        <v>956</v>
      </c>
      <c r="Y537" s="122">
        <v>0.25</v>
      </c>
      <c r="Z537" s="111">
        <v>0.05</v>
      </c>
      <c r="AA537" s="111">
        <v>0.05</v>
      </c>
      <c r="AB537" s="111">
        <v>0.25</v>
      </c>
      <c r="AC537" s="111">
        <v>0.1</v>
      </c>
      <c r="AD537" s="111">
        <v>0.2</v>
      </c>
      <c r="AE537" s="111">
        <v>0.17</v>
      </c>
      <c r="AF537" s="111">
        <v>0.2</v>
      </c>
      <c r="AG537" s="113"/>
      <c r="AH537" s="54">
        <f t="shared" si="18"/>
        <v>0.45714285714285724</v>
      </c>
      <c r="AI537" s="54">
        <f t="shared" si="19"/>
        <v>0.45714285714285724</v>
      </c>
      <c r="AJ537" s="136">
        <v>8620894.6000000015</v>
      </c>
      <c r="AK537" s="180">
        <v>31709</v>
      </c>
      <c r="AL537" s="108" t="s">
        <v>957</v>
      </c>
      <c r="AM537" s="136">
        <v>6432367</v>
      </c>
      <c r="AN537" s="194" t="s">
        <v>1588</v>
      </c>
    </row>
    <row r="538" spans="1:40" ht="38.25" x14ac:dyDescent="0.25">
      <c r="A538" s="96">
        <v>4</v>
      </c>
      <c r="B538" s="97" t="s">
        <v>189</v>
      </c>
      <c r="C538" s="96">
        <v>3</v>
      </c>
      <c r="D538" s="96" t="s">
        <v>1269</v>
      </c>
      <c r="E538" s="97" t="s">
        <v>1270</v>
      </c>
      <c r="F538" s="98">
        <v>3</v>
      </c>
      <c r="G538" s="96" t="s">
        <v>1277</v>
      </c>
      <c r="H538" s="97" t="s">
        <v>1278</v>
      </c>
      <c r="I538" s="96">
        <v>17</v>
      </c>
      <c r="J538" s="96"/>
      <c r="K538" s="97" t="s">
        <v>1279</v>
      </c>
      <c r="L538" s="98">
        <v>2020051290058</v>
      </c>
      <c r="M538" s="96">
        <v>1</v>
      </c>
      <c r="N538" s="96">
        <v>4331</v>
      </c>
      <c r="O538" s="97" t="str">
        <f>+VLOOKUP(N538,'[6]Productos PD'!$B$2:$C$349,2,FALSE)</f>
        <v>Acciones para mejorar el registro de los trámites en el Sistema Único de Información de Trámites - SUIT e integrarlos a la plataforma tecnológica que permita integrar las bases de datos municipales con la Geodatabase.</v>
      </c>
      <c r="P538" s="96" t="s">
        <v>952</v>
      </c>
      <c r="Q538" s="96">
        <v>4</v>
      </c>
      <c r="R538" s="122" t="s">
        <v>953</v>
      </c>
      <c r="S538" s="125">
        <v>1</v>
      </c>
      <c r="T538" s="97" t="s">
        <v>1439</v>
      </c>
      <c r="U538" s="97" t="s">
        <v>1589</v>
      </c>
      <c r="V538" s="96" t="s">
        <v>983</v>
      </c>
      <c r="W538" s="122">
        <v>1</v>
      </c>
      <c r="X538" s="103" t="s">
        <v>956</v>
      </c>
      <c r="Y538" s="122">
        <v>0.25</v>
      </c>
      <c r="Z538" s="111">
        <v>0.05</v>
      </c>
      <c r="AA538" s="111">
        <v>0.05</v>
      </c>
      <c r="AB538" s="111">
        <v>0.25</v>
      </c>
      <c r="AC538" s="111">
        <v>0.25</v>
      </c>
      <c r="AD538" s="111">
        <v>0.4</v>
      </c>
      <c r="AE538" s="111">
        <v>0.4</v>
      </c>
      <c r="AF538" s="111">
        <v>0.3</v>
      </c>
      <c r="AG538" s="113"/>
      <c r="AH538" s="54">
        <f t="shared" si="18"/>
        <v>0.7</v>
      </c>
      <c r="AI538" s="54">
        <f t="shared" si="19"/>
        <v>0.7</v>
      </c>
      <c r="AJ538" s="136">
        <v>9496772.9090909101</v>
      </c>
      <c r="AK538" s="180">
        <v>31709</v>
      </c>
      <c r="AL538" s="108" t="s">
        <v>957</v>
      </c>
      <c r="AM538" s="136">
        <v>7308246</v>
      </c>
      <c r="AN538" s="194"/>
    </row>
    <row r="539" spans="1:40" ht="38.25" x14ac:dyDescent="0.25">
      <c r="A539" s="96">
        <v>4</v>
      </c>
      <c r="B539" s="97" t="s">
        <v>189</v>
      </c>
      <c r="C539" s="96">
        <v>3</v>
      </c>
      <c r="D539" s="96" t="s">
        <v>1269</v>
      </c>
      <c r="E539" s="97" t="s">
        <v>1270</v>
      </c>
      <c r="F539" s="98">
        <v>3</v>
      </c>
      <c r="G539" s="96" t="s">
        <v>1277</v>
      </c>
      <c r="H539" s="97" t="s">
        <v>1278</v>
      </c>
      <c r="I539" s="96">
        <v>17</v>
      </c>
      <c r="J539" s="96"/>
      <c r="K539" s="97" t="s">
        <v>1279</v>
      </c>
      <c r="L539" s="98">
        <v>2020051290058</v>
      </c>
      <c r="M539" s="96">
        <v>1</v>
      </c>
      <c r="N539" s="96">
        <v>4331</v>
      </c>
      <c r="O539" s="97" t="str">
        <f>+VLOOKUP(N539,'[6]Productos PD'!$B$2:$C$349,2,FALSE)</f>
        <v>Acciones para mejorar el registro de los trámites en el Sistema Único de Información de Trámites - SUIT e integrarlos a la plataforma tecnológica que permita integrar las bases de datos municipales con la Geodatabase.</v>
      </c>
      <c r="P539" s="96" t="s">
        <v>952</v>
      </c>
      <c r="Q539" s="96">
        <v>4</v>
      </c>
      <c r="R539" s="122" t="s">
        <v>953</v>
      </c>
      <c r="S539" s="125">
        <v>1</v>
      </c>
      <c r="T539" s="97" t="s">
        <v>1439</v>
      </c>
      <c r="U539" s="97" t="s">
        <v>1590</v>
      </c>
      <c r="V539" s="96" t="s">
        <v>983</v>
      </c>
      <c r="W539" s="122">
        <v>0.6</v>
      </c>
      <c r="X539" s="103" t="s">
        <v>956</v>
      </c>
      <c r="Y539" s="122">
        <v>0.25</v>
      </c>
      <c r="Z539" s="111">
        <v>0.05</v>
      </c>
      <c r="AA539" s="111">
        <v>0.02</v>
      </c>
      <c r="AB539" s="111">
        <v>0.05</v>
      </c>
      <c r="AC539" s="111">
        <v>0.02</v>
      </c>
      <c r="AD539" s="111">
        <v>0.3</v>
      </c>
      <c r="AE539" s="111">
        <v>0.05</v>
      </c>
      <c r="AF539" s="111">
        <v>0.2</v>
      </c>
      <c r="AG539" s="193"/>
      <c r="AH539" s="54">
        <f t="shared" si="18"/>
        <v>0.14999999999999997</v>
      </c>
      <c r="AI539" s="54">
        <f t="shared" si="19"/>
        <v>0.14999999999999997</v>
      </c>
      <c r="AJ539" s="136">
        <v>8620894.6000000015</v>
      </c>
      <c r="AK539" s="180">
        <v>31709</v>
      </c>
      <c r="AL539" s="108" t="s">
        <v>957</v>
      </c>
      <c r="AM539" s="136">
        <v>6432367</v>
      </c>
      <c r="AN539" s="194" t="s">
        <v>1588</v>
      </c>
    </row>
    <row r="540" spans="1:40" ht="38.25" x14ac:dyDescent="0.25">
      <c r="A540" s="96">
        <v>4</v>
      </c>
      <c r="B540" s="97" t="s">
        <v>189</v>
      </c>
      <c r="C540" s="96">
        <v>3</v>
      </c>
      <c r="D540" s="96" t="s">
        <v>1269</v>
      </c>
      <c r="E540" s="97" t="s">
        <v>1270</v>
      </c>
      <c r="F540" s="98">
        <v>1</v>
      </c>
      <c r="G540" s="96" t="s">
        <v>1560</v>
      </c>
      <c r="H540" s="97" t="s">
        <v>1561</v>
      </c>
      <c r="I540" s="96">
        <v>17</v>
      </c>
      <c r="J540" s="96"/>
      <c r="K540" s="97" t="s">
        <v>1591</v>
      </c>
      <c r="L540" s="98">
        <v>2021051290003</v>
      </c>
      <c r="M540" s="96">
        <v>4</v>
      </c>
      <c r="N540" s="96">
        <v>4314</v>
      </c>
      <c r="O540" s="97" t="str">
        <f>+VLOOKUP(N540,'[7]Productos PD'!$B$2:$C$349,2,FALSE)</f>
        <v>Acciones que propendan al mejoramiento de la operatividad de la oficina de control interno, en los términos del artículo 8 de la Ley 1474 de 2011.</v>
      </c>
      <c r="P540" s="96" t="s">
        <v>952</v>
      </c>
      <c r="Q540" s="96">
        <v>4</v>
      </c>
      <c r="R540" s="122" t="s">
        <v>953</v>
      </c>
      <c r="S540" s="125">
        <v>1</v>
      </c>
      <c r="T540" s="97" t="s">
        <v>1592</v>
      </c>
      <c r="U540" s="97" t="s">
        <v>1593</v>
      </c>
      <c r="V540" s="96" t="s">
        <v>952</v>
      </c>
      <c r="W540" s="125">
        <v>9</v>
      </c>
      <c r="X540" s="103" t="s">
        <v>956</v>
      </c>
      <c r="Y540" s="122">
        <v>0.5</v>
      </c>
      <c r="Z540" s="125">
        <v>1</v>
      </c>
      <c r="AA540" s="125">
        <v>1</v>
      </c>
      <c r="AB540" s="145">
        <v>3</v>
      </c>
      <c r="AC540" s="146">
        <v>2</v>
      </c>
      <c r="AD540" s="145">
        <v>3</v>
      </c>
      <c r="AE540" s="145">
        <v>3</v>
      </c>
      <c r="AF540" s="145">
        <v>2</v>
      </c>
      <c r="AG540" s="204"/>
      <c r="AH540" s="54">
        <f t="shared" si="18"/>
        <v>0.66666666666666663</v>
      </c>
      <c r="AI540" s="54">
        <f t="shared" si="19"/>
        <v>0.66666666666666663</v>
      </c>
      <c r="AJ540" s="135">
        <v>44000000</v>
      </c>
      <c r="AK540" s="148">
        <v>31708</v>
      </c>
      <c r="AL540" s="149" t="s">
        <v>957</v>
      </c>
      <c r="AM540" s="136">
        <v>24009942</v>
      </c>
      <c r="AN540" s="153"/>
    </row>
    <row r="541" spans="1:40" ht="38.25" x14ac:dyDescent="0.25">
      <c r="A541" s="96">
        <v>4</v>
      </c>
      <c r="B541" s="97" t="s">
        <v>189</v>
      </c>
      <c r="C541" s="96">
        <v>3</v>
      </c>
      <c r="D541" s="96" t="s">
        <v>1269</v>
      </c>
      <c r="E541" s="97" t="s">
        <v>1270</v>
      </c>
      <c r="F541" s="98">
        <v>1</v>
      </c>
      <c r="G541" s="96" t="s">
        <v>1560</v>
      </c>
      <c r="H541" s="97" t="s">
        <v>1561</v>
      </c>
      <c r="I541" s="96">
        <v>17</v>
      </c>
      <c r="J541" s="96"/>
      <c r="K541" s="97" t="s">
        <v>1591</v>
      </c>
      <c r="L541" s="98">
        <v>2021051290003</v>
      </c>
      <c r="M541" s="96">
        <v>4</v>
      </c>
      <c r="N541" s="96">
        <v>4314</v>
      </c>
      <c r="O541" s="97" t="str">
        <f>+VLOOKUP(N541,'[7]Productos PD'!$B$2:$C$349,2,FALSE)</f>
        <v>Acciones que propendan al mejoramiento de la operatividad de la oficina de control interno, en los términos del artículo 8 de la Ley 1474 de 2011.</v>
      </c>
      <c r="P541" s="96" t="s">
        <v>952</v>
      </c>
      <c r="Q541" s="96">
        <v>4</v>
      </c>
      <c r="R541" s="122" t="s">
        <v>953</v>
      </c>
      <c r="S541" s="125">
        <v>1</v>
      </c>
      <c r="T541" s="97" t="s">
        <v>1592</v>
      </c>
      <c r="U541" s="97" t="s">
        <v>1594</v>
      </c>
      <c r="V541" s="96" t="s">
        <v>952</v>
      </c>
      <c r="W541" s="125">
        <v>3</v>
      </c>
      <c r="X541" s="103" t="s">
        <v>956</v>
      </c>
      <c r="Y541" s="122">
        <v>0.3</v>
      </c>
      <c r="Z541" s="125">
        <v>1</v>
      </c>
      <c r="AA541" s="125">
        <v>1</v>
      </c>
      <c r="AB541" s="145">
        <v>1</v>
      </c>
      <c r="AC541" s="146">
        <v>1</v>
      </c>
      <c r="AD541" s="145">
        <v>1</v>
      </c>
      <c r="AE541" s="145">
        <v>1</v>
      </c>
      <c r="AF541" s="145">
        <v>0</v>
      </c>
      <c r="AG541" s="204"/>
      <c r="AH541" s="54">
        <f t="shared" si="18"/>
        <v>1</v>
      </c>
      <c r="AI541" s="54">
        <f t="shared" si="19"/>
        <v>1</v>
      </c>
      <c r="AJ541" s="135">
        <v>43000000</v>
      </c>
      <c r="AK541" s="148">
        <v>31708</v>
      </c>
      <c r="AL541" s="149" t="s">
        <v>957</v>
      </c>
      <c r="AM541" s="136">
        <v>24009942</v>
      </c>
      <c r="AN541" s="153"/>
    </row>
    <row r="542" spans="1:40" ht="38.25" x14ac:dyDescent="0.25">
      <c r="A542" s="96">
        <v>4</v>
      </c>
      <c r="B542" s="97" t="s">
        <v>189</v>
      </c>
      <c r="C542" s="96">
        <v>3</v>
      </c>
      <c r="D542" s="96" t="s">
        <v>1269</v>
      </c>
      <c r="E542" s="97" t="s">
        <v>1270</v>
      </c>
      <c r="F542" s="98">
        <v>1</v>
      </c>
      <c r="G542" s="96" t="s">
        <v>1560</v>
      </c>
      <c r="H542" s="97" t="s">
        <v>1561</v>
      </c>
      <c r="I542" s="96">
        <v>17</v>
      </c>
      <c r="J542" s="96"/>
      <c r="K542" s="97" t="s">
        <v>1591</v>
      </c>
      <c r="L542" s="98">
        <v>2021051290003</v>
      </c>
      <c r="M542" s="96">
        <v>4</v>
      </c>
      <c r="N542" s="96">
        <v>4314</v>
      </c>
      <c r="O542" s="97" t="str">
        <f>+VLOOKUP(N542,'[7]Productos PD'!$B$2:$C$349,2,FALSE)</f>
        <v>Acciones que propendan al mejoramiento de la operatividad de la oficina de control interno, en los términos del artículo 8 de la Ley 1474 de 2011.</v>
      </c>
      <c r="P542" s="96" t="s">
        <v>952</v>
      </c>
      <c r="Q542" s="96">
        <v>4</v>
      </c>
      <c r="R542" s="122" t="s">
        <v>953</v>
      </c>
      <c r="S542" s="125">
        <v>1</v>
      </c>
      <c r="T542" s="97" t="s">
        <v>1592</v>
      </c>
      <c r="U542" s="97" t="s">
        <v>1595</v>
      </c>
      <c r="V542" s="96" t="s">
        <v>983</v>
      </c>
      <c r="W542" s="122">
        <v>1</v>
      </c>
      <c r="X542" s="103" t="s">
        <v>956</v>
      </c>
      <c r="Y542" s="122">
        <v>0.1</v>
      </c>
      <c r="Z542" s="197">
        <v>0</v>
      </c>
      <c r="AA542" s="197">
        <v>0</v>
      </c>
      <c r="AB542" s="150">
        <v>0.5</v>
      </c>
      <c r="AC542" s="150">
        <v>0.25</v>
      </c>
      <c r="AD542" s="150">
        <v>0.25</v>
      </c>
      <c r="AE542" s="189">
        <v>0</v>
      </c>
      <c r="AF542" s="150">
        <v>0.25</v>
      </c>
      <c r="AG542" s="113"/>
      <c r="AH542" s="54">
        <f t="shared" si="18"/>
        <v>0.25</v>
      </c>
      <c r="AI542" s="54">
        <f t="shared" si="19"/>
        <v>0.25</v>
      </c>
      <c r="AJ542" s="135">
        <v>43000000</v>
      </c>
      <c r="AK542" s="148">
        <v>31708</v>
      </c>
      <c r="AL542" s="149" t="s">
        <v>957</v>
      </c>
      <c r="AM542" s="136">
        <v>24009942</v>
      </c>
      <c r="AN542" s="153"/>
    </row>
    <row r="543" spans="1:40" ht="38.25" x14ac:dyDescent="0.25">
      <c r="A543" s="96">
        <v>4</v>
      </c>
      <c r="B543" s="97" t="s">
        <v>189</v>
      </c>
      <c r="C543" s="96">
        <v>3</v>
      </c>
      <c r="D543" s="96" t="s">
        <v>1269</v>
      </c>
      <c r="E543" s="97" t="s">
        <v>1270</v>
      </c>
      <c r="F543" s="98">
        <v>1</v>
      </c>
      <c r="G543" s="96" t="s">
        <v>1560</v>
      </c>
      <c r="H543" s="97" t="s">
        <v>1561</v>
      </c>
      <c r="I543" s="96">
        <v>17</v>
      </c>
      <c r="J543" s="96"/>
      <c r="K543" s="97" t="s">
        <v>1591</v>
      </c>
      <c r="L543" s="98">
        <v>2021051290003</v>
      </c>
      <c r="M543" s="96">
        <v>4</v>
      </c>
      <c r="N543" s="96">
        <v>4314</v>
      </c>
      <c r="O543" s="97" t="str">
        <f>+VLOOKUP(N543,'[7]Productos PD'!$B$2:$C$349,2,FALSE)</f>
        <v>Acciones que propendan al mejoramiento de la operatividad de la oficina de control interno, en los términos del artículo 8 de la Ley 1474 de 2011.</v>
      </c>
      <c r="P543" s="96" t="s">
        <v>952</v>
      </c>
      <c r="Q543" s="96">
        <v>4</v>
      </c>
      <c r="R543" s="122" t="s">
        <v>953</v>
      </c>
      <c r="S543" s="125">
        <v>1</v>
      </c>
      <c r="T543" s="97" t="s">
        <v>1592</v>
      </c>
      <c r="U543" s="97" t="s">
        <v>1596</v>
      </c>
      <c r="V543" s="96" t="s">
        <v>952</v>
      </c>
      <c r="W543" s="125">
        <v>5</v>
      </c>
      <c r="X543" s="103" t="s">
        <v>956</v>
      </c>
      <c r="Y543" s="122">
        <v>0.1</v>
      </c>
      <c r="Z543" s="125">
        <v>0</v>
      </c>
      <c r="AA543" s="125">
        <v>0</v>
      </c>
      <c r="AB543" s="145">
        <v>0.2</v>
      </c>
      <c r="AC543" s="146">
        <v>0</v>
      </c>
      <c r="AD543" s="145">
        <v>3</v>
      </c>
      <c r="AE543" s="145">
        <v>3</v>
      </c>
      <c r="AF543" s="145">
        <v>2</v>
      </c>
      <c r="AG543" s="113"/>
      <c r="AH543" s="54">
        <f t="shared" si="18"/>
        <v>0.57692307692307687</v>
      </c>
      <c r="AI543" s="54">
        <f t="shared" si="19"/>
        <v>0.57692307692307687</v>
      </c>
      <c r="AJ543" s="135">
        <v>50000000</v>
      </c>
      <c r="AK543" s="148">
        <v>31708</v>
      </c>
      <c r="AL543" s="149" t="s">
        <v>957</v>
      </c>
      <c r="AM543" s="136">
        <v>24009942</v>
      </c>
      <c r="AN543" s="153"/>
    </row>
    <row r="544" spans="1:40" ht="76.5" x14ac:dyDescent="0.25">
      <c r="A544" s="96">
        <v>4</v>
      </c>
      <c r="B544" s="102" t="s">
        <v>189</v>
      </c>
      <c r="C544" s="96">
        <v>1</v>
      </c>
      <c r="D544" s="96" t="s">
        <v>1597</v>
      </c>
      <c r="E544" s="102" t="s">
        <v>1598</v>
      </c>
      <c r="F544" s="98">
        <v>1</v>
      </c>
      <c r="G544" s="96" t="s">
        <v>1599</v>
      </c>
      <c r="H544" s="102" t="s">
        <v>1600</v>
      </c>
      <c r="I544" s="96">
        <v>17</v>
      </c>
      <c r="J544" s="96"/>
      <c r="K544" s="102" t="s">
        <v>1601</v>
      </c>
      <c r="L544" s="98">
        <v>2020051290052</v>
      </c>
      <c r="M544" s="96">
        <v>1</v>
      </c>
      <c r="N544" s="96">
        <v>4111</v>
      </c>
      <c r="O544" s="97" t="str">
        <f>+VLOOKUP(N544,'[9]Productos PD'!$B$2:$C$349,2,FALSE)</f>
        <v>Acciones formativas de participación ciudadana a organizaciones sociales, comunitarias, deportivas, culturales, ambientales, empresariales y Juntas de Acción Comunal en fortalecimiento institucional en materia presencial o a través de la virtualidad.</v>
      </c>
      <c r="P544" s="96" t="s">
        <v>952</v>
      </c>
      <c r="Q544" s="96">
        <v>4</v>
      </c>
      <c r="R544" s="122" t="s">
        <v>953</v>
      </c>
      <c r="S544" s="125">
        <v>1</v>
      </c>
      <c r="T544" s="102" t="s">
        <v>1602</v>
      </c>
      <c r="U544" s="97" t="s">
        <v>1603</v>
      </c>
      <c r="V544" s="96" t="s">
        <v>952</v>
      </c>
      <c r="W544" s="125">
        <v>12</v>
      </c>
      <c r="X544" s="96" t="s">
        <v>956</v>
      </c>
      <c r="Y544" s="144">
        <v>0.7</v>
      </c>
      <c r="Z544" s="126">
        <v>3</v>
      </c>
      <c r="AA544" s="126">
        <v>8</v>
      </c>
      <c r="AB544" s="113">
        <v>3</v>
      </c>
      <c r="AC544" s="133">
        <v>0.1</v>
      </c>
      <c r="AD544" s="113">
        <v>3</v>
      </c>
      <c r="AE544" s="170">
        <v>4</v>
      </c>
      <c r="AF544" s="113">
        <v>3</v>
      </c>
      <c r="AG544" s="193"/>
      <c r="AH544" s="54">
        <f t="shared" si="18"/>
        <v>1.0083333333333333</v>
      </c>
      <c r="AI544" s="54">
        <f t="shared" si="19"/>
        <v>1</v>
      </c>
      <c r="AJ544" s="135">
        <v>17000000</v>
      </c>
      <c r="AK544" s="109">
        <v>31603</v>
      </c>
      <c r="AL544" s="149" t="s">
        <v>957</v>
      </c>
      <c r="AM544" s="136">
        <v>14495894</v>
      </c>
      <c r="AN544" s="192"/>
    </row>
    <row r="545" spans="1:40" ht="51" x14ac:dyDescent="0.25">
      <c r="A545" s="96">
        <v>4</v>
      </c>
      <c r="B545" s="102" t="s">
        <v>189</v>
      </c>
      <c r="C545" s="96">
        <v>1</v>
      </c>
      <c r="D545" s="96" t="s">
        <v>1597</v>
      </c>
      <c r="E545" s="102" t="s">
        <v>1598</v>
      </c>
      <c r="F545" s="98">
        <v>1</v>
      </c>
      <c r="G545" s="96" t="s">
        <v>1599</v>
      </c>
      <c r="H545" s="102" t="s">
        <v>1600</v>
      </c>
      <c r="I545" s="96">
        <v>17</v>
      </c>
      <c r="J545" s="96"/>
      <c r="K545" s="102" t="s">
        <v>1601</v>
      </c>
      <c r="L545" s="98">
        <v>2020051290052</v>
      </c>
      <c r="M545" s="96">
        <v>1</v>
      </c>
      <c r="N545" s="96">
        <v>4111</v>
      </c>
      <c r="O545" s="97" t="str">
        <f>+VLOOKUP(N545,'[9]Productos PD'!$B$2:$C$349,2,FALSE)</f>
        <v>Acciones formativas de participación ciudadana a organizaciones sociales, comunitarias, deportivas, culturales, ambientales, empresariales y Juntas de Acción Comunal en fortalecimiento institucional en materia presencial o a través de la virtualidad.</v>
      </c>
      <c r="P545" s="96" t="s">
        <v>952</v>
      </c>
      <c r="Q545" s="96">
        <v>4</v>
      </c>
      <c r="R545" s="122" t="s">
        <v>953</v>
      </c>
      <c r="S545" s="125">
        <v>1</v>
      </c>
      <c r="T545" s="102" t="s">
        <v>1602</v>
      </c>
      <c r="U545" s="97" t="s">
        <v>1604</v>
      </c>
      <c r="V545" s="96" t="s">
        <v>952</v>
      </c>
      <c r="W545" s="125">
        <v>300</v>
      </c>
      <c r="X545" s="96" t="s">
        <v>956</v>
      </c>
      <c r="Y545" s="144">
        <v>0.1</v>
      </c>
      <c r="Z545" s="126">
        <v>100</v>
      </c>
      <c r="AA545" s="126">
        <v>151</v>
      </c>
      <c r="AB545" s="113">
        <v>70</v>
      </c>
      <c r="AC545" s="133">
        <v>0.25</v>
      </c>
      <c r="AD545" s="113">
        <v>70</v>
      </c>
      <c r="AE545" s="170">
        <v>36</v>
      </c>
      <c r="AF545" s="113">
        <v>60</v>
      </c>
      <c r="AG545" s="193"/>
      <c r="AH545" s="54">
        <f t="shared" si="18"/>
        <v>0.62416666666666665</v>
      </c>
      <c r="AI545" s="54">
        <f t="shared" si="19"/>
        <v>0.62416666666666665</v>
      </c>
      <c r="AJ545" s="135">
        <v>13000000</v>
      </c>
      <c r="AK545" s="109">
        <v>31603</v>
      </c>
      <c r="AL545" s="149" t="s">
        <v>957</v>
      </c>
      <c r="AM545" s="136">
        <v>7804332</v>
      </c>
      <c r="AN545" s="192"/>
    </row>
    <row r="546" spans="1:40" ht="51" x14ac:dyDescent="0.25">
      <c r="A546" s="96">
        <v>4</v>
      </c>
      <c r="B546" s="102" t="s">
        <v>189</v>
      </c>
      <c r="C546" s="96">
        <v>1</v>
      </c>
      <c r="D546" s="96" t="s">
        <v>1597</v>
      </c>
      <c r="E546" s="102" t="s">
        <v>1598</v>
      </c>
      <c r="F546" s="98">
        <v>1</v>
      </c>
      <c r="G546" s="96" t="s">
        <v>1599</v>
      </c>
      <c r="H546" s="102" t="s">
        <v>1600</v>
      </c>
      <c r="I546" s="96">
        <v>17</v>
      </c>
      <c r="J546" s="96"/>
      <c r="K546" s="102" t="s">
        <v>1601</v>
      </c>
      <c r="L546" s="98">
        <v>2020051290052</v>
      </c>
      <c r="M546" s="96">
        <v>1</v>
      </c>
      <c r="N546" s="96">
        <v>4111</v>
      </c>
      <c r="O546" s="97" t="str">
        <f>+VLOOKUP(N546,'[9]Productos PD'!$B$2:$C$349,2,FALSE)</f>
        <v>Acciones formativas de participación ciudadana a organizaciones sociales, comunitarias, deportivas, culturales, ambientales, empresariales y Juntas de Acción Comunal en fortalecimiento institucional en materia presencial o a través de la virtualidad.</v>
      </c>
      <c r="P546" s="96" t="s">
        <v>952</v>
      </c>
      <c r="Q546" s="96">
        <v>4</v>
      </c>
      <c r="R546" s="122" t="s">
        <v>953</v>
      </c>
      <c r="S546" s="125">
        <v>1</v>
      </c>
      <c r="T546" s="102" t="s">
        <v>1602</v>
      </c>
      <c r="U546" s="97" t="s">
        <v>1605</v>
      </c>
      <c r="V546" s="96" t="s">
        <v>952</v>
      </c>
      <c r="W546" s="125">
        <v>1</v>
      </c>
      <c r="X546" s="96" t="s">
        <v>956</v>
      </c>
      <c r="Y546" s="144">
        <v>0.1</v>
      </c>
      <c r="Z546" s="126">
        <v>0</v>
      </c>
      <c r="AA546" s="126">
        <v>0</v>
      </c>
      <c r="AB546" s="113">
        <v>0</v>
      </c>
      <c r="AC546" s="133">
        <v>0.02</v>
      </c>
      <c r="AD546" s="113">
        <v>0</v>
      </c>
      <c r="AE546" s="170">
        <v>0</v>
      </c>
      <c r="AF546" s="113">
        <v>1</v>
      </c>
      <c r="AG546" s="193"/>
      <c r="AH546" s="54">
        <f t="shared" si="18"/>
        <v>0.02</v>
      </c>
      <c r="AI546" s="54">
        <f t="shared" si="19"/>
        <v>0.02</v>
      </c>
      <c r="AJ546" s="135">
        <v>20000000</v>
      </c>
      <c r="AK546" s="109">
        <v>31603</v>
      </c>
      <c r="AL546" s="149" t="s">
        <v>957</v>
      </c>
      <c r="AM546" s="136">
        <v>5620895</v>
      </c>
      <c r="AN546" s="192"/>
    </row>
    <row r="547" spans="1:40" ht="51" x14ac:dyDescent="0.25">
      <c r="A547" s="96">
        <v>4</v>
      </c>
      <c r="B547" s="102" t="s">
        <v>189</v>
      </c>
      <c r="C547" s="96">
        <v>1</v>
      </c>
      <c r="D547" s="96" t="s">
        <v>1597</v>
      </c>
      <c r="E547" s="102" t="s">
        <v>1598</v>
      </c>
      <c r="F547" s="98">
        <v>1</v>
      </c>
      <c r="G547" s="96" t="s">
        <v>1599</v>
      </c>
      <c r="H547" s="102" t="s">
        <v>1600</v>
      </c>
      <c r="I547" s="96">
        <v>17</v>
      </c>
      <c r="J547" s="96"/>
      <c r="K547" s="102" t="s">
        <v>1601</v>
      </c>
      <c r="L547" s="98">
        <v>2020051290052</v>
      </c>
      <c r="M547" s="96">
        <v>1</v>
      </c>
      <c r="N547" s="96">
        <v>4111</v>
      </c>
      <c r="O547" s="97" t="str">
        <f>+VLOOKUP(N547,'[9]Productos PD'!$B$2:$C$349,2,FALSE)</f>
        <v>Acciones formativas de participación ciudadana a organizaciones sociales, comunitarias, deportivas, culturales, ambientales, empresariales y Juntas de Acción Comunal en fortalecimiento institucional en materia presencial o a través de la virtualidad.</v>
      </c>
      <c r="P547" s="96" t="s">
        <v>952</v>
      </c>
      <c r="Q547" s="96">
        <v>4</v>
      </c>
      <c r="R547" s="122" t="s">
        <v>953</v>
      </c>
      <c r="S547" s="125">
        <v>1</v>
      </c>
      <c r="T547" s="102" t="s">
        <v>1602</v>
      </c>
      <c r="U547" s="97" t="s">
        <v>1606</v>
      </c>
      <c r="V547" s="96" t="s">
        <v>952</v>
      </c>
      <c r="W547" s="125">
        <v>1</v>
      </c>
      <c r="X547" s="96" t="s">
        <v>956</v>
      </c>
      <c r="Y547" s="144">
        <v>0.1</v>
      </c>
      <c r="Z547" s="126">
        <v>0</v>
      </c>
      <c r="AA547" s="126">
        <v>0</v>
      </c>
      <c r="AB547" s="113">
        <v>0</v>
      </c>
      <c r="AC547" s="129">
        <v>0</v>
      </c>
      <c r="AD547" s="113">
        <v>1</v>
      </c>
      <c r="AE547" s="170">
        <v>0</v>
      </c>
      <c r="AF547" s="113">
        <v>0</v>
      </c>
      <c r="AG547" s="193"/>
      <c r="AH547" s="54">
        <f t="shared" si="18"/>
        <v>0</v>
      </c>
      <c r="AI547" s="54">
        <f t="shared" si="19"/>
        <v>0</v>
      </c>
      <c r="AJ547" s="135">
        <v>5000000</v>
      </c>
      <c r="AK547" s="109">
        <v>31603</v>
      </c>
      <c r="AL547" s="149" t="s">
        <v>957</v>
      </c>
      <c r="AM547" s="136">
        <v>0</v>
      </c>
      <c r="AN547" s="192"/>
    </row>
    <row r="548" spans="1:40" ht="38.25" x14ac:dyDescent="0.25">
      <c r="A548" s="96">
        <v>4</v>
      </c>
      <c r="B548" s="102" t="s">
        <v>189</v>
      </c>
      <c r="C548" s="96">
        <v>1</v>
      </c>
      <c r="D548" s="96" t="s">
        <v>1597</v>
      </c>
      <c r="E548" s="102" t="s">
        <v>1598</v>
      </c>
      <c r="F548" s="98">
        <v>1</v>
      </c>
      <c r="G548" s="96" t="s">
        <v>1599</v>
      </c>
      <c r="H548" s="102" t="s">
        <v>1600</v>
      </c>
      <c r="I548" s="96">
        <v>17</v>
      </c>
      <c r="J548" s="96"/>
      <c r="K548" s="102" t="s">
        <v>1601</v>
      </c>
      <c r="L548" s="98">
        <v>2020051290052</v>
      </c>
      <c r="M548" s="96">
        <v>2</v>
      </c>
      <c r="N548" s="96">
        <v>4112</v>
      </c>
      <c r="O548" s="97" t="str">
        <f>+VLOOKUP(N548,'[9]Productos PD'!$B$2:$C$349,2,FALSE)</f>
        <v>Apoyar técnica, operativa e institucionalmente encuentros de articulación y comunicación con organizaciones sociales y/o juntas de acción comunal, e instancias de participación.</v>
      </c>
      <c r="P548" s="96" t="s">
        <v>952</v>
      </c>
      <c r="Q548" s="96">
        <v>4</v>
      </c>
      <c r="R548" s="122" t="s">
        <v>953</v>
      </c>
      <c r="S548" s="125">
        <v>1</v>
      </c>
      <c r="T548" s="102" t="s">
        <v>1602</v>
      </c>
      <c r="U548" s="97" t="s">
        <v>1607</v>
      </c>
      <c r="V548" s="96" t="s">
        <v>952</v>
      </c>
      <c r="W548" s="125">
        <v>4</v>
      </c>
      <c r="X548" s="96" t="s">
        <v>956</v>
      </c>
      <c r="Y548" s="144">
        <v>0.5</v>
      </c>
      <c r="Z548" s="126">
        <v>1</v>
      </c>
      <c r="AA548" s="126">
        <v>5</v>
      </c>
      <c r="AB548" s="113">
        <v>1</v>
      </c>
      <c r="AC548" s="129">
        <v>2</v>
      </c>
      <c r="AD548" s="113">
        <v>1</v>
      </c>
      <c r="AE548" s="170">
        <v>2</v>
      </c>
      <c r="AF548" s="113">
        <v>1</v>
      </c>
      <c r="AG548" s="113"/>
      <c r="AH548" s="54">
        <f t="shared" si="18"/>
        <v>2.25</v>
      </c>
      <c r="AI548" s="54">
        <f t="shared" si="19"/>
        <v>1</v>
      </c>
      <c r="AJ548" s="135">
        <v>25000000</v>
      </c>
      <c r="AK548" s="109">
        <v>31603</v>
      </c>
      <c r="AL548" s="149" t="s">
        <v>957</v>
      </c>
      <c r="AM548" s="136">
        <v>20048195</v>
      </c>
      <c r="AN548" s="192"/>
    </row>
    <row r="549" spans="1:40" ht="38.25" x14ac:dyDescent="0.25">
      <c r="A549" s="96">
        <v>4</v>
      </c>
      <c r="B549" s="102" t="s">
        <v>189</v>
      </c>
      <c r="C549" s="96">
        <v>1</v>
      </c>
      <c r="D549" s="96" t="s">
        <v>1597</v>
      </c>
      <c r="E549" s="102" t="s">
        <v>1598</v>
      </c>
      <c r="F549" s="98">
        <v>1</v>
      </c>
      <c r="G549" s="96" t="s">
        <v>1599</v>
      </c>
      <c r="H549" s="102" t="s">
        <v>1600</v>
      </c>
      <c r="I549" s="96">
        <v>17</v>
      </c>
      <c r="J549" s="96"/>
      <c r="K549" s="102" t="s">
        <v>1601</v>
      </c>
      <c r="L549" s="98">
        <v>2020051290052</v>
      </c>
      <c r="M549" s="96">
        <v>2</v>
      </c>
      <c r="N549" s="96">
        <v>4112</v>
      </c>
      <c r="O549" s="97" t="str">
        <f>+VLOOKUP(N549,'[9]Productos PD'!$B$2:$C$349,2,FALSE)</f>
        <v>Apoyar técnica, operativa e institucionalmente encuentros de articulación y comunicación con organizaciones sociales y/o juntas de acción comunal, e instancias de participación.</v>
      </c>
      <c r="P549" s="96" t="s">
        <v>952</v>
      </c>
      <c r="Q549" s="96">
        <v>4</v>
      </c>
      <c r="R549" s="122" t="s">
        <v>953</v>
      </c>
      <c r="S549" s="125">
        <v>1</v>
      </c>
      <c r="T549" s="102" t="s">
        <v>1602</v>
      </c>
      <c r="U549" s="97" t="s">
        <v>1608</v>
      </c>
      <c r="V549" s="96" t="s">
        <v>952</v>
      </c>
      <c r="W549" s="125">
        <v>80</v>
      </c>
      <c r="X549" s="96" t="s">
        <v>956</v>
      </c>
      <c r="Y549" s="144">
        <v>0.5</v>
      </c>
      <c r="Z549" s="126">
        <v>20</v>
      </c>
      <c r="AA549" s="126">
        <v>20</v>
      </c>
      <c r="AB549" s="113">
        <v>20</v>
      </c>
      <c r="AC549" s="129">
        <v>17</v>
      </c>
      <c r="AD549" s="113">
        <v>20</v>
      </c>
      <c r="AE549" s="170">
        <v>112</v>
      </c>
      <c r="AF549" s="113">
        <v>20</v>
      </c>
      <c r="AG549" s="113"/>
      <c r="AH549" s="54">
        <f t="shared" si="18"/>
        <v>1.8625</v>
      </c>
      <c r="AI549" s="54">
        <f t="shared" si="19"/>
        <v>1</v>
      </c>
      <c r="AJ549" s="135">
        <v>30552272</v>
      </c>
      <c r="AK549" s="109">
        <v>31603</v>
      </c>
      <c r="AL549" s="149" t="s">
        <v>957</v>
      </c>
      <c r="AM549" s="136">
        <v>20048195</v>
      </c>
      <c r="AN549" s="192"/>
    </row>
    <row r="550" spans="1:40" ht="38.25" x14ac:dyDescent="0.25">
      <c r="A550" s="96">
        <v>4</v>
      </c>
      <c r="B550" s="102" t="s">
        <v>189</v>
      </c>
      <c r="C550" s="96">
        <v>1</v>
      </c>
      <c r="D550" s="96" t="s">
        <v>1597</v>
      </c>
      <c r="E550" s="102" t="s">
        <v>1598</v>
      </c>
      <c r="F550" s="98">
        <v>1</v>
      </c>
      <c r="G550" s="96" t="s">
        <v>1599</v>
      </c>
      <c r="H550" s="102" t="s">
        <v>1600</v>
      </c>
      <c r="I550" s="96">
        <v>17</v>
      </c>
      <c r="J550" s="96"/>
      <c r="K550" s="102" t="s">
        <v>1601</v>
      </c>
      <c r="L550" s="98">
        <v>2020051290052</v>
      </c>
      <c r="M550" s="96">
        <v>3</v>
      </c>
      <c r="N550" s="96">
        <v>4113</v>
      </c>
      <c r="O550" s="97" t="str">
        <f>+VLOOKUP(N550,'[9]Productos PD'!$B$2:$C$349,2,FALSE)</f>
        <v>Actualizar la plataforma tecnológica de la administración municipal en materia de atención de trámites virtuales activando un micrositio para la atención de organizaciones comunales y grupos organizados.</v>
      </c>
      <c r="P550" s="96" t="s">
        <v>983</v>
      </c>
      <c r="Q550" s="122">
        <v>1</v>
      </c>
      <c r="R550" s="122" t="s">
        <v>1001</v>
      </c>
      <c r="S550" s="122">
        <v>0.65</v>
      </c>
      <c r="T550" s="102" t="s">
        <v>1602</v>
      </c>
      <c r="U550" s="97" t="s">
        <v>1609</v>
      </c>
      <c r="V550" s="96" t="s">
        <v>1427</v>
      </c>
      <c r="W550" s="125">
        <v>9</v>
      </c>
      <c r="X550" s="98" t="s">
        <v>956</v>
      </c>
      <c r="Y550" s="144">
        <v>0.8</v>
      </c>
      <c r="Z550" s="127">
        <v>0</v>
      </c>
      <c r="AA550" s="126">
        <v>0</v>
      </c>
      <c r="AB550" s="113">
        <v>3</v>
      </c>
      <c r="AC550" s="129">
        <v>3</v>
      </c>
      <c r="AD550" s="113">
        <v>3</v>
      </c>
      <c r="AE550" s="170">
        <v>0</v>
      </c>
      <c r="AF550" s="113">
        <v>3</v>
      </c>
      <c r="AG550" s="193"/>
      <c r="AH550" s="54">
        <f t="shared" si="18"/>
        <v>0.33333333333333331</v>
      </c>
      <c r="AI550" s="54">
        <f t="shared" si="19"/>
        <v>0.33333333333333331</v>
      </c>
      <c r="AJ550" s="135">
        <v>9500000</v>
      </c>
      <c r="AK550" s="109">
        <v>31603</v>
      </c>
      <c r="AL550" s="149" t="s">
        <v>957</v>
      </c>
      <c r="AM550" s="136">
        <v>0</v>
      </c>
      <c r="AN550" s="192"/>
    </row>
    <row r="551" spans="1:40" ht="38.25" x14ac:dyDescent="0.25">
      <c r="A551" s="96">
        <v>4</v>
      </c>
      <c r="B551" s="102" t="s">
        <v>189</v>
      </c>
      <c r="C551" s="96">
        <v>1</v>
      </c>
      <c r="D551" s="96" t="s">
        <v>1597</v>
      </c>
      <c r="E551" s="102" t="s">
        <v>1598</v>
      </c>
      <c r="F551" s="98">
        <v>1</v>
      </c>
      <c r="G551" s="96" t="s">
        <v>1599</v>
      </c>
      <c r="H551" s="102" t="s">
        <v>1600</v>
      </c>
      <c r="I551" s="96">
        <v>17</v>
      </c>
      <c r="J551" s="96"/>
      <c r="K551" s="102" t="s">
        <v>1601</v>
      </c>
      <c r="L551" s="98">
        <v>2020051290052</v>
      </c>
      <c r="M551" s="96">
        <v>3</v>
      </c>
      <c r="N551" s="96">
        <v>4113</v>
      </c>
      <c r="O551" s="97" t="str">
        <f>+VLOOKUP(N551,'[9]Productos PD'!$B$2:$C$349,2,FALSE)</f>
        <v>Actualizar la plataforma tecnológica de la administración municipal en materia de atención de trámites virtuales activando un micrositio para la atención de organizaciones comunales y grupos organizados.</v>
      </c>
      <c r="P551" s="96" t="s">
        <v>983</v>
      </c>
      <c r="Q551" s="122">
        <v>1</v>
      </c>
      <c r="R551" s="122" t="s">
        <v>1001</v>
      </c>
      <c r="S551" s="122">
        <v>0.65</v>
      </c>
      <c r="T551" s="102" t="s">
        <v>1602</v>
      </c>
      <c r="U551" s="97" t="s">
        <v>1610</v>
      </c>
      <c r="V551" s="96" t="s">
        <v>952</v>
      </c>
      <c r="W551" s="125">
        <v>1</v>
      </c>
      <c r="X551" s="98" t="s">
        <v>956</v>
      </c>
      <c r="Y551" s="144">
        <v>0.2</v>
      </c>
      <c r="Z551" s="127">
        <v>0</v>
      </c>
      <c r="AA551" s="126">
        <v>0</v>
      </c>
      <c r="AB551" s="113">
        <v>1</v>
      </c>
      <c r="AC551" s="129">
        <v>0</v>
      </c>
      <c r="AD551" s="113">
        <v>0</v>
      </c>
      <c r="AE551" s="170">
        <v>0</v>
      </c>
      <c r="AF551" s="113">
        <v>0</v>
      </c>
      <c r="AG551" s="193"/>
      <c r="AH551" s="54">
        <f t="shared" si="18"/>
        <v>0</v>
      </c>
      <c r="AI551" s="54">
        <f t="shared" si="19"/>
        <v>0</v>
      </c>
      <c r="AJ551" s="135">
        <v>500000</v>
      </c>
      <c r="AK551" s="109">
        <v>31603</v>
      </c>
      <c r="AL551" s="149" t="s">
        <v>957</v>
      </c>
      <c r="AM551" s="136">
        <v>0</v>
      </c>
      <c r="AN551" s="192"/>
    </row>
    <row r="552" spans="1:40" ht="25.5" x14ac:dyDescent="0.25">
      <c r="A552" s="96">
        <v>4</v>
      </c>
      <c r="B552" s="102" t="s">
        <v>189</v>
      </c>
      <c r="C552" s="96">
        <v>1</v>
      </c>
      <c r="D552" s="96" t="s">
        <v>1597</v>
      </c>
      <c r="E552" s="102" t="s">
        <v>1598</v>
      </c>
      <c r="F552" s="98">
        <v>3</v>
      </c>
      <c r="G552" s="96" t="s">
        <v>1611</v>
      </c>
      <c r="H552" s="102" t="s">
        <v>1612</v>
      </c>
      <c r="I552" s="96">
        <v>16</v>
      </c>
      <c r="J552" s="96"/>
      <c r="K552" s="102" t="s">
        <v>1601</v>
      </c>
      <c r="L552" s="98">
        <v>2020051290052</v>
      </c>
      <c r="M552" s="96">
        <v>1</v>
      </c>
      <c r="N552" s="96">
        <v>4131</v>
      </c>
      <c r="O552" s="97" t="str">
        <f>+VLOOKUP(N552,'[9]Productos PD'!$B$2:$C$349,2,FALSE)</f>
        <v>Apoyar los convites y acciones comunitarias y sociales que mejoren la calidad de vida de los ciudadanos.</v>
      </c>
      <c r="P552" s="96" t="s">
        <v>952</v>
      </c>
      <c r="Q552" s="96">
        <v>8</v>
      </c>
      <c r="R552" s="122" t="s">
        <v>953</v>
      </c>
      <c r="S552" s="125">
        <v>3</v>
      </c>
      <c r="T552" s="102" t="s">
        <v>1602</v>
      </c>
      <c r="U552" s="97" t="s">
        <v>1613</v>
      </c>
      <c r="V552" s="96" t="s">
        <v>952</v>
      </c>
      <c r="W552" s="125">
        <v>1</v>
      </c>
      <c r="X552" s="103" t="s">
        <v>962</v>
      </c>
      <c r="Y552" s="144">
        <v>0.25</v>
      </c>
      <c r="Z552" s="127">
        <v>0</v>
      </c>
      <c r="AA552" s="126">
        <v>0</v>
      </c>
      <c r="AB552" s="113">
        <v>1</v>
      </c>
      <c r="AC552" s="129">
        <v>0</v>
      </c>
      <c r="AD552" s="113">
        <v>1</v>
      </c>
      <c r="AE552" s="170">
        <v>1</v>
      </c>
      <c r="AF552" s="113">
        <v>1</v>
      </c>
      <c r="AG552" s="193"/>
      <c r="AH552" s="54">
        <f t="shared" si="18"/>
        <v>1</v>
      </c>
      <c r="AI552" s="54">
        <f t="shared" si="19"/>
        <v>1</v>
      </c>
      <c r="AJ552" s="135">
        <v>15000000</v>
      </c>
      <c r="AK552" s="109">
        <v>31603</v>
      </c>
      <c r="AL552" s="149" t="s">
        <v>957</v>
      </c>
      <c r="AM552" s="136">
        <v>0</v>
      </c>
      <c r="AN552" s="192"/>
    </row>
    <row r="553" spans="1:40" ht="25.5" x14ac:dyDescent="0.25">
      <c r="A553" s="96">
        <v>4</v>
      </c>
      <c r="B553" s="102" t="s">
        <v>189</v>
      </c>
      <c r="C553" s="96">
        <v>1</v>
      </c>
      <c r="D553" s="96" t="s">
        <v>1597</v>
      </c>
      <c r="E553" s="102" t="s">
        <v>1598</v>
      </c>
      <c r="F553" s="98">
        <v>3</v>
      </c>
      <c r="G553" s="96" t="s">
        <v>1611</v>
      </c>
      <c r="H553" s="102" t="s">
        <v>1612</v>
      </c>
      <c r="I553" s="96">
        <v>16</v>
      </c>
      <c r="J553" s="96"/>
      <c r="K553" s="102" t="s">
        <v>1601</v>
      </c>
      <c r="L553" s="98">
        <v>2020051290052</v>
      </c>
      <c r="M553" s="96">
        <v>1</v>
      </c>
      <c r="N553" s="96">
        <v>4131</v>
      </c>
      <c r="O553" s="97" t="str">
        <f>+VLOOKUP(N553,'[9]Productos PD'!$B$2:$C$349,2,FALSE)</f>
        <v>Apoyar los convites y acciones comunitarias y sociales que mejoren la calidad de vida de los ciudadanos.</v>
      </c>
      <c r="P553" s="96" t="s">
        <v>952</v>
      </c>
      <c r="Q553" s="96">
        <v>8</v>
      </c>
      <c r="R553" s="122" t="s">
        <v>953</v>
      </c>
      <c r="S553" s="125">
        <v>3</v>
      </c>
      <c r="T553" s="102" t="s">
        <v>1602</v>
      </c>
      <c r="U553" s="97" t="s">
        <v>1613</v>
      </c>
      <c r="V553" s="96" t="s">
        <v>952</v>
      </c>
      <c r="W553" s="125">
        <v>1</v>
      </c>
      <c r="X553" s="103" t="s">
        <v>962</v>
      </c>
      <c r="Y553" s="144">
        <v>0.25</v>
      </c>
      <c r="Z553" s="127">
        <v>0</v>
      </c>
      <c r="AA553" s="126">
        <v>0</v>
      </c>
      <c r="AB553" s="113">
        <v>1</v>
      </c>
      <c r="AC553" s="129">
        <v>0</v>
      </c>
      <c r="AD553" s="113">
        <v>1</v>
      </c>
      <c r="AE553" s="170">
        <v>1</v>
      </c>
      <c r="AF553" s="113">
        <v>1</v>
      </c>
      <c r="AG553" s="113"/>
      <c r="AH553" s="54">
        <f t="shared" si="18"/>
        <v>1</v>
      </c>
      <c r="AI553" s="54">
        <f t="shared" si="19"/>
        <v>1</v>
      </c>
      <c r="AJ553" s="135">
        <v>21174024</v>
      </c>
      <c r="AK553" s="109">
        <v>51303</v>
      </c>
      <c r="AL553" s="147" t="s">
        <v>1614</v>
      </c>
      <c r="AM553" s="136">
        <v>1000000</v>
      </c>
      <c r="AN553" s="192"/>
    </row>
    <row r="554" spans="1:40" ht="25.5" x14ac:dyDescent="0.25">
      <c r="A554" s="96">
        <v>4</v>
      </c>
      <c r="B554" s="102" t="s">
        <v>189</v>
      </c>
      <c r="C554" s="96">
        <v>1</v>
      </c>
      <c r="D554" s="96" t="s">
        <v>1597</v>
      </c>
      <c r="E554" s="102" t="s">
        <v>1598</v>
      </c>
      <c r="F554" s="98">
        <v>3</v>
      </c>
      <c r="G554" s="96" t="s">
        <v>1611</v>
      </c>
      <c r="H554" s="102" t="s">
        <v>1612</v>
      </c>
      <c r="I554" s="96">
        <v>16</v>
      </c>
      <c r="J554" s="96"/>
      <c r="K554" s="102" t="s">
        <v>1601</v>
      </c>
      <c r="L554" s="98">
        <v>2020051290052</v>
      </c>
      <c r="M554" s="96">
        <v>1</v>
      </c>
      <c r="N554" s="96">
        <v>4131</v>
      </c>
      <c r="O554" s="97" t="str">
        <f>+VLOOKUP(N554,'[9]Productos PD'!$B$2:$C$349,2,FALSE)</f>
        <v>Apoyar los convites y acciones comunitarias y sociales que mejoren la calidad de vida de los ciudadanos.</v>
      </c>
      <c r="P554" s="96" t="s">
        <v>952</v>
      </c>
      <c r="Q554" s="96">
        <v>8</v>
      </c>
      <c r="R554" s="122" t="s">
        <v>953</v>
      </c>
      <c r="S554" s="125">
        <v>3</v>
      </c>
      <c r="T554" s="102" t="s">
        <v>1602</v>
      </c>
      <c r="U554" s="97" t="s">
        <v>1615</v>
      </c>
      <c r="V554" s="96" t="s">
        <v>952</v>
      </c>
      <c r="W554" s="125">
        <v>4</v>
      </c>
      <c r="X554" s="96" t="s">
        <v>956</v>
      </c>
      <c r="Y554" s="144">
        <v>0.5</v>
      </c>
      <c r="Z554" s="127">
        <v>1</v>
      </c>
      <c r="AA554" s="126">
        <v>2</v>
      </c>
      <c r="AB554" s="113">
        <v>1</v>
      </c>
      <c r="AC554" s="129">
        <v>1</v>
      </c>
      <c r="AD554" s="113">
        <v>1</v>
      </c>
      <c r="AE554" s="170">
        <v>1</v>
      </c>
      <c r="AF554" s="113">
        <v>1</v>
      </c>
      <c r="AG554" s="113"/>
      <c r="AH554" s="54">
        <f t="shared" si="18"/>
        <v>1</v>
      </c>
      <c r="AI554" s="54">
        <f t="shared" si="19"/>
        <v>1</v>
      </c>
      <c r="AJ554" s="135">
        <v>10000000</v>
      </c>
      <c r="AK554" s="109">
        <v>31603</v>
      </c>
      <c r="AL554" s="149" t="s">
        <v>957</v>
      </c>
      <c r="AM554" s="136">
        <v>4276276</v>
      </c>
      <c r="AN554" s="192"/>
    </row>
    <row r="555" spans="1:40" ht="25.5" x14ac:dyDescent="0.25">
      <c r="A555" s="96">
        <v>4</v>
      </c>
      <c r="B555" s="102" t="s">
        <v>189</v>
      </c>
      <c r="C555" s="96">
        <v>1</v>
      </c>
      <c r="D555" s="96" t="s">
        <v>1597</v>
      </c>
      <c r="E555" s="102" t="s">
        <v>1598</v>
      </c>
      <c r="F555" s="98">
        <v>3</v>
      </c>
      <c r="G555" s="96" t="s">
        <v>1611</v>
      </c>
      <c r="H555" s="102" t="s">
        <v>1612</v>
      </c>
      <c r="I555" s="96">
        <v>16</v>
      </c>
      <c r="J555" s="96"/>
      <c r="K555" s="102" t="s">
        <v>1601</v>
      </c>
      <c r="L555" s="98">
        <v>2020051290052</v>
      </c>
      <c r="M555" s="96">
        <v>1</v>
      </c>
      <c r="N555" s="96">
        <v>4131</v>
      </c>
      <c r="O555" s="97" t="str">
        <f>+VLOOKUP(N555,'[9]Productos PD'!$B$2:$C$349,2,FALSE)</f>
        <v>Apoyar los convites y acciones comunitarias y sociales que mejoren la calidad de vida de los ciudadanos.</v>
      </c>
      <c r="P555" s="96" t="s">
        <v>952</v>
      </c>
      <c r="Q555" s="96">
        <v>8</v>
      </c>
      <c r="R555" s="122" t="s">
        <v>953</v>
      </c>
      <c r="S555" s="125">
        <v>3</v>
      </c>
      <c r="T555" s="102" t="s">
        <v>1602</v>
      </c>
      <c r="U555" s="97" t="s">
        <v>1616</v>
      </c>
      <c r="V555" s="96" t="s">
        <v>952</v>
      </c>
      <c r="W555" s="125">
        <v>1</v>
      </c>
      <c r="X555" s="103" t="s">
        <v>962</v>
      </c>
      <c r="Y555" s="144">
        <v>0.25</v>
      </c>
      <c r="Z555" s="127">
        <v>0</v>
      </c>
      <c r="AA555" s="126">
        <v>0</v>
      </c>
      <c r="AB555" s="113">
        <v>1</v>
      </c>
      <c r="AC555" s="129">
        <v>1</v>
      </c>
      <c r="AD555" s="113">
        <v>1</v>
      </c>
      <c r="AE555" s="170">
        <v>1</v>
      </c>
      <c r="AF555" s="113">
        <v>1</v>
      </c>
      <c r="AG555" s="113"/>
      <c r="AH555" s="54">
        <f t="shared" si="18"/>
        <v>1</v>
      </c>
      <c r="AI555" s="54">
        <f t="shared" si="19"/>
        <v>1</v>
      </c>
      <c r="AJ555" s="135">
        <v>40000000</v>
      </c>
      <c r="AK555" s="109">
        <v>31603</v>
      </c>
      <c r="AL555" s="147" t="s">
        <v>957</v>
      </c>
      <c r="AM555" s="136">
        <v>3500000</v>
      </c>
      <c r="AN555" s="192"/>
    </row>
    <row r="556" spans="1:40" ht="25.5" x14ac:dyDescent="0.25">
      <c r="A556" s="96">
        <v>4</v>
      </c>
      <c r="B556" s="102" t="s">
        <v>189</v>
      </c>
      <c r="C556" s="96">
        <v>1</v>
      </c>
      <c r="D556" s="96" t="s">
        <v>1597</v>
      </c>
      <c r="E556" s="102" t="s">
        <v>1598</v>
      </c>
      <c r="F556" s="98">
        <v>3</v>
      </c>
      <c r="G556" s="96" t="s">
        <v>1611</v>
      </c>
      <c r="H556" s="102" t="s">
        <v>1612</v>
      </c>
      <c r="I556" s="96">
        <v>17</v>
      </c>
      <c r="J556" s="96">
        <v>10</v>
      </c>
      <c r="K556" s="102" t="s">
        <v>1601</v>
      </c>
      <c r="L556" s="98">
        <v>2020051290052</v>
      </c>
      <c r="M556" s="96">
        <v>2</v>
      </c>
      <c r="N556" s="96">
        <v>4132</v>
      </c>
      <c r="O556" s="97" t="str">
        <f>+VLOOKUP(N556,'[9]Productos PD'!$B$2:$C$349,2,FALSE)</f>
        <v>Jornadas de descentralización administrativa con oferta de servicios de la administración municipal.</v>
      </c>
      <c r="P556" s="96" t="s">
        <v>952</v>
      </c>
      <c r="Q556" s="96">
        <v>13</v>
      </c>
      <c r="R556" s="122" t="s">
        <v>953</v>
      </c>
      <c r="S556" s="125">
        <v>4</v>
      </c>
      <c r="T556" s="102" t="s">
        <v>1602</v>
      </c>
      <c r="U556" s="97" t="s">
        <v>1617</v>
      </c>
      <c r="V556" s="96" t="s">
        <v>952</v>
      </c>
      <c r="W556" s="125">
        <v>4</v>
      </c>
      <c r="X556" s="96" t="s">
        <v>956</v>
      </c>
      <c r="Y556" s="144">
        <v>0.5</v>
      </c>
      <c r="Z556" s="127">
        <v>1</v>
      </c>
      <c r="AA556" s="126">
        <v>2</v>
      </c>
      <c r="AB556" s="113">
        <v>1</v>
      </c>
      <c r="AC556" s="129">
        <v>2</v>
      </c>
      <c r="AD556" s="113">
        <v>1</v>
      </c>
      <c r="AE556" s="170">
        <v>4</v>
      </c>
      <c r="AF556" s="113">
        <v>1</v>
      </c>
      <c r="AG556" s="113"/>
      <c r="AH556" s="54">
        <f t="shared" si="18"/>
        <v>2</v>
      </c>
      <c r="AI556" s="54">
        <f t="shared" si="19"/>
        <v>1</v>
      </c>
      <c r="AJ556" s="135">
        <v>20000000</v>
      </c>
      <c r="AK556" s="109">
        <v>31603</v>
      </c>
      <c r="AL556" s="149" t="s">
        <v>957</v>
      </c>
      <c r="AM556" s="136">
        <v>7779153</v>
      </c>
      <c r="AN556" s="192"/>
    </row>
    <row r="557" spans="1:40" ht="25.5" x14ac:dyDescent="0.25">
      <c r="A557" s="96">
        <v>4</v>
      </c>
      <c r="B557" s="102" t="s">
        <v>189</v>
      </c>
      <c r="C557" s="96">
        <v>1</v>
      </c>
      <c r="D557" s="96" t="s">
        <v>1597</v>
      </c>
      <c r="E557" s="102" t="s">
        <v>1598</v>
      </c>
      <c r="F557" s="98">
        <v>3</v>
      </c>
      <c r="G557" s="96" t="s">
        <v>1611</v>
      </c>
      <c r="H557" s="102" t="s">
        <v>1612</v>
      </c>
      <c r="I557" s="96">
        <v>17</v>
      </c>
      <c r="J557" s="96">
        <v>10</v>
      </c>
      <c r="K557" s="102" t="s">
        <v>1601</v>
      </c>
      <c r="L557" s="98">
        <v>2020051290052</v>
      </c>
      <c r="M557" s="96">
        <v>2</v>
      </c>
      <c r="N557" s="96">
        <v>4132</v>
      </c>
      <c r="O557" s="97" t="str">
        <f>+VLOOKUP(N557,'[9]Productos PD'!$B$2:$C$349,2,FALSE)</f>
        <v>Jornadas de descentralización administrativa con oferta de servicios de la administración municipal.</v>
      </c>
      <c r="P557" s="96" t="s">
        <v>952</v>
      </c>
      <c r="Q557" s="96">
        <v>13</v>
      </c>
      <c r="R557" s="122" t="s">
        <v>953</v>
      </c>
      <c r="S557" s="125">
        <v>4</v>
      </c>
      <c r="T557" s="102" t="s">
        <v>1602</v>
      </c>
      <c r="U557" s="97" t="s">
        <v>1617</v>
      </c>
      <c r="V557" s="96" t="s">
        <v>952</v>
      </c>
      <c r="W557" s="125">
        <v>4</v>
      </c>
      <c r="X557" s="96" t="s">
        <v>956</v>
      </c>
      <c r="Y557" s="144">
        <v>0.5</v>
      </c>
      <c r="Z557" s="127">
        <v>1</v>
      </c>
      <c r="AA557" s="126">
        <v>2</v>
      </c>
      <c r="AB557" s="113">
        <v>1</v>
      </c>
      <c r="AC557" s="129">
        <v>2</v>
      </c>
      <c r="AD557" s="113">
        <v>1</v>
      </c>
      <c r="AE557" s="170">
        <v>4</v>
      </c>
      <c r="AF557" s="113">
        <v>1</v>
      </c>
      <c r="AG557" s="113"/>
      <c r="AH557" s="54">
        <f t="shared" si="18"/>
        <v>2</v>
      </c>
      <c r="AI557" s="54">
        <f t="shared" si="19"/>
        <v>1</v>
      </c>
      <c r="AJ557" s="135">
        <v>21174024</v>
      </c>
      <c r="AK557" s="109">
        <v>51303</v>
      </c>
      <c r="AL557" s="147" t="s">
        <v>1618</v>
      </c>
      <c r="AM557" s="136">
        <v>1000000</v>
      </c>
      <c r="AN557" s="192"/>
    </row>
    <row r="558" spans="1:40" ht="25.5" x14ac:dyDescent="0.25">
      <c r="A558" s="96">
        <v>4</v>
      </c>
      <c r="B558" s="102" t="s">
        <v>189</v>
      </c>
      <c r="C558" s="96">
        <v>1</v>
      </c>
      <c r="D558" s="96" t="s">
        <v>1597</v>
      </c>
      <c r="E558" s="102" t="s">
        <v>1598</v>
      </c>
      <c r="F558" s="98">
        <v>3</v>
      </c>
      <c r="G558" s="96" t="s">
        <v>1611</v>
      </c>
      <c r="H558" s="102" t="s">
        <v>1612</v>
      </c>
      <c r="I558" s="96">
        <v>17</v>
      </c>
      <c r="J558" s="96">
        <v>10</v>
      </c>
      <c r="K558" s="102" t="s">
        <v>1601</v>
      </c>
      <c r="L558" s="98">
        <v>2020051290052</v>
      </c>
      <c r="M558" s="96">
        <v>2</v>
      </c>
      <c r="N558" s="96">
        <v>4132</v>
      </c>
      <c r="O558" s="97" t="str">
        <f>+VLOOKUP(N558,'[9]Productos PD'!$B$2:$C$349,2,FALSE)</f>
        <v>Jornadas de descentralización administrativa con oferta de servicios de la administración municipal.</v>
      </c>
      <c r="P558" s="96" t="s">
        <v>952</v>
      </c>
      <c r="Q558" s="96">
        <v>13</v>
      </c>
      <c r="R558" s="122" t="s">
        <v>953</v>
      </c>
      <c r="S558" s="125">
        <v>4</v>
      </c>
      <c r="T558" s="102" t="s">
        <v>1602</v>
      </c>
      <c r="U558" s="97" t="s">
        <v>1619</v>
      </c>
      <c r="V558" s="96" t="s">
        <v>952</v>
      </c>
      <c r="W558" s="125">
        <v>500</v>
      </c>
      <c r="X558" s="96" t="s">
        <v>956</v>
      </c>
      <c r="Y558" s="144">
        <v>0.5</v>
      </c>
      <c r="Z558" s="127">
        <v>125</v>
      </c>
      <c r="AA558" s="126">
        <v>223</v>
      </c>
      <c r="AB558" s="193">
        <v>125</v>
      </c>
      <c r="AC558" s="129">
        <v>127</v>
      </c>
      <c r="AD558" s="193">
        <v>125</v>
      </c>
      <c r="AE558" s="174">
        <v>691</v>
      </c>
      <c r="AF558" s="193">
        <v>125</v>
      </c>
      <c r="AG558" s="113"/>
      <c r="AH558" s="54">
        <f t="shared" si="18"/>
        <v>2.0819999999999999</v>
      </c>
      <c r="AI558" s="54">
        <f t="shared" si="19"/>
        <v>1</v>
      </c>
      <c r="AJ558" s="135">
        <v>10000000</v>
      </c>
      <c r="AK558" s="109">
        <v>31603</v>
      </c>
      <c r="AL558" s="149" t="s">
        <v>957</v>
      </c>
      <c r="AM558" s="136">
        <v>4276276</v>
      </c>
      <c r="AN558" s="192"/>
    </row>
    <row r="559" spans="1:40" ht="38.25" x14ac:dyDescent="0.25">
      <c r="A559" s="96">
        <v>2</v>
      </c>
      <c r="B559" s="102" t="s">
        <v>402</v>
      </c>
      <c r="C559" s="96">
        <v>1</v>
      </c>
      <c r="D559" s="96">
        <v>21</v>
      </c>
      <c r="E559" s="102" t="s">
        <v>1620</v>
      </c>
      <c r="F559" s="98">
        <v>1</v>
      </c>
      <c r="G559" s="96">
        <v>211</v>
      </c>
      <c r="H559" s="102" t="s">
        <v>1621</v>
      </c>
      <c r="I559" s="96">
        <v>5</v>
      </c>
      <c r="J559" s="96">
        <v>4</v>
      </c>
      <c r="K559" s="102" t="s">
        <v>1622</v>
      </c>
      <c r="L559" s="98">
        <v>2020051290050</v>
      </c>
      <c r="M559" s="96">
        <v>1</v>
      </c>
      <c r="N559" s="96">
        <v>2111</v>
      </c>
      <c r="O559" s="97" t="str">
        <f>+VLOOKUP(N559,'[9]Productos PD'!$B$2:$C$349,2,FALSE)</f>
        <v>Acciones de caracterización y actualización de productores y organizaciones de productores existentes.</v>
      </c>
      <c r="P559" s="96" t="s">
        <v>952</v>
      </c>
      <c r="Q559" s="96">
        <v>4</v>
      </c>
      <c r="R559" s="122" t="s">
        <v>1180</v>
      </c>
      <c r="S559" s="125">
        <v>4</v>
      </c>
      <c r="T559" s="102" t="s">
        <v>1602</v>
      </c>
      <c r="U559" s="97" t="s">
        <v>1623</v>
      </c>
      <c r="V559" s="96" t="s">
        <v>952</v>
      </c>
      <c r="W559" s="125">
        <v>240</v>
      </c>
      <c r="X559" s="96" t="s">
        <v>956</v>
      </c>
      <c r="Y559" s="144">
        <v>0.6</v>
      </c>
      <c r="Z559" s="126">
        <v>48</v>
      </c>
      <c r="AA559" s="126">
        <v>48</v>
      </c>
      <c r="AB559" s="113">
        <v>72</v>
      </c>
      <c r="AC559" s="129">
        <v>75</v>
      </c>
      <c r="AD559" s="113">
        <v>72</v>
      </c>
      <c r="AE559" s="174">
        <v>61</v>
      </c>
      <c r="AF559" s="113">
        <v>48</v>
      </c>
      <c r="AG559" s="113"/>
      <c r="AH559" s="54">
        <f t="shared" si="18"/>
        <v>0.76666666666666672</v>
      </c>
      <c r="AI559" s="54">
        <f t="shared" si="19"/>
        <v>0.76666666666666672</v>
      </c>
      <c r="AJ559" s="135">
        <v>18000000</v>
      </c>
      <c r="AK559" s="109">
        <v>30801</v>
      </c>
      <c r="AL559" s="149" t="s">
        <v>957</v>
      </c>
      <c r="AM559" s="135">
        <v>10000000</v>
      </c>
      <c r="AN559" s="192"/>
    </row>
    <row r="560" spans="1:40" ht="38.25" x14ac:dyDescent="0.25">
      <c r="A560" s="96">
        <v>2</v>
      </c>
      <c r="B560" s="102" t="s">
        <v>402</v>
      </c>
      <c r="C560" s="96">
        <v>1</v>
      </c>
      <c r="D560" s="96">
        <v>21</v>
      </c>
      <c r="E560" s="102" t="s">
        <v>1620</v>
      </c>
      <c r="F560" s="98">
        <v>1</v>
      </c>
      <c r="G560" s="96">
        <v>211</v>
      </c>
      <c r="H560" s="102" t="s">
        <v>1621</v>
      </c>
      <c r="I560" s="96">
        <v>5</v>
      </c>
      <c r="J560" s="96">
        <v>4</v>
      </c>
      <c r="K560" s="102" t="s">
        <v>1622</v>
      </c>
      <c r="L560" s="98">
        <v>2020051290050</v>
      </c>
      <c r="M560" s="96">
        <v>1</v>
      </c>
      <c r="N560" s="96">
        <v>2111</v>
      </c>
      <c r="O560" s="97" t="str">
        <f>+VLOOKUP(N560,'[9]Productos PD'!$B$2:$C$349,2,FALSE)</f>
        <v>Acciones de caracterización y actualización de productores y organizaciones de productores existentes.</v>
      </c>
      <c r="P560" s="96" t="s">
        <v>952</v>
      </c>
      <c r="Q560" s="96">
        <v>4</v>
      </c>
      <c r="R560" s="122" t="s">
        <v>1180</v>
      </c>
      <c r="S560" s="125">
        <v>4</v>
      </c>
      <c r="T560" s="102" t="s">
        <v>1602</v>
      </c>
      <c r="U560" s="97" t="s">
        <v>1624</v>
      </c>
      <c r="V560" s="96" t="s">
        <v>952</v>
      </c>
      <c r="W560" s="125">
        <v>240</v>
      </c>
      <c r="X560" s="96" t="s">
        <v>956</v>
      </c>
      <c r="Y560" s="144">
        <v>0.2</v>
      </c>
      <c r="Z560" s="126">
        <v>48</v>
      </c>
      <c r="AA560" s="126">
        <v>48</v>
      </c>
      <c r="AB560" s="113">
        <v>72</v>
      </c>
      <c r="AC560" s="129">
        <v>75</v>
      </c>
      <c r="AD560" s="113">
        <v>72</v>
      </c>
      <c r="AE560" s="174">
        <v>61</v>
      </c>
      <c r="AF560" s="113">
        <v>48</v>
      </c>
      <c r="AG560" s="113"/>
      <c r="AH560" s="54">
        <f t="shared" si="18"/>
        <v>0.76666666666666672</v>
      </c>
      <c r="AI560" s="54">
        <f t="shared" si="19"/>
        <v>0.76666666666666672</v>
      </c>
      <c r="AJ560" s="135">
        <v>7350000</v>
      </c>
      <c r="AK560" s="109">
        <v>30801</v>
      </c>
      <c r="AL560" s="149" t="s">
        <v>957</v>
      </c>
      <c r="AM560" s="135">
        <v>7350000</v>
      </c>
      <c r="AN560" s="192"/>
    </row>
    <row r="561" spans="1:40" ht="38.25" x14ac:dyDescent="0.25">
      <c r="A561" s="96">
        <v>2</v>
      </c>
      <c r="B561" s="102" t="s">
        <v>402</v>
      </c>
      <c r="C561" s="96">
        <v>1</v>
      </c>
      <c r="D561" s="96">
        <v>21</v>
      </c>
      <c r="E561" s="102" t="s">
        <v>1620</v>
      </c>
      <c r="F561" s="98">
        <v>1</v>
      </c>
      <c r="G561" s="96">
        <v>211</v>
      </c>
      <c r="H561" s="102" t="s">
        <v>1621</v>
      </c>
      <c r="I561" s="96">
        <v>5</v>
      </c>
      <c r="J561" s="96">
        <v>4</v>
      </c>
      <c r="K561" s="102" t="s">
        <v>1622</v>
      </c>
      <c r="L561" s="98">
        <v>2020051290050</v>
      </c>
      <c r="M561" s="96">
        <v>1</v>
      </c>
      <c r="N561" s="96">
        <v>2111</v>
      </c>
      <c r="O561" s="97" t="str">
        <f>+VLOOKUP(N561,'[9]Productos PD'!$B$2:$C$349,2,FALSE)</f>
        <v>Acciones de caracterización y actualización de productores y organizaciones de productores existentes.</v>
      </c>
      <c r="P561" s="96" t="s">
        <v>952</v>
      </c>
      <c r="Q561" s="96">
        <v>4</v>
      </c>
      <c r="R561" s="122" t="s">
        <v>1180</v>
      </c>
      <c r="S561" s="125">
        <v>4</v>
      </c>
      <c r="T561" s="102" t="s">
        <v>1602</v>
      </c>
      <c r="U561" s="97" t="s">
        <v>1624</v>
      </c>
      <c r="V561" s="96" t="s">
        <v>952</v>
      </c>
      <c r="W561" s="125">
        <v>240</v>
      </c>
      <c r="X561" s="96" t="s">
        <v>956</v>
      </c>
      <c r="Y561" s="144">
        <v>0.2</v>
      </c>
      <c r="Z561" s="126">
        <v>48</v>
      </c>
      <c r="AA561" s="126">
        <v>48</v>
      </c>
      <c r="AB561" s="113">
        <v>72</v>
      </c>
      <c r="AC561" s="129">
        <v>75</v>
      </c>
      <c r="AD561" s="113">
        <v>72</v>
      </c>
      <c r="AE561" s="174">
        <v>61</v>
      </c>
      <c r="AF561" s="113">
        <v>48</v>
      </c>
      <c r="AG561" s="113"/>
      <c r="AH561" s="54">
        <f t="shared" si="18"/>
        <v>0.76666666666666672</v>
      </c>
      <c r="AI561" s="54">
        <f t="shared" si="19"/>
        <v>0.76666666666666672</v>
      </c>
      <c r="AJ561" s="135">
        <v>6290107</v>
      </c>
      <c r="AK561" s="109">
        <v>30801</v>
      </c>
      <c r="AL561" s="149" t="s">
        <v>957</v>
      </c>
      <c r="AM561" s="135">
        <v>6290107</v>
      </c>
      <c r="AN561" s="192"/>
    </row>
    <row r="562" spans="1:40" ht="38.25" x14ac:dyDescent="0.25">
      <c r="A562" s="96">
        <v>2</v>
      </c>
      <c r="B562" s="102" t="s">
        <v>402</v>
      </c>
      <c r="C562" s="96">
        <v>1</v>
      </c>
      <c r="D562" s="96">
        <v>21</v>
      </c>
      <c r="E562" s="102" t="s">
        <v>1620</v>
      </c>
      <c r="F562" s="98">
        <v>1</v>
      </c>
      <c r="G562" s="96">
        <v>211</v>
      </c>
      <c r="H562" s="102" t="s">
        <v>1621</v>
      </c>
      <c r="I562" s="96">
        <v>5</v>
      </c>
      <c r="J562" s="96">
        <v>4</v>
      </c>
      <c r="K562" s="102" t="s">
        <v>1622</v>
      </c>
      <c r="L562" s="98">
        <v>2020051290050</v>
      </c>
      <c r="M562" s="96">
        <v>1</v>
      </c>
      <c r="N562" s="96">
        <v>2111</v>
      </c>
      <c r="O562" s="97" t="str">
        <f>+VLOOKUP(N562,'[9]Productos PD'!$B$2:$C$349,2,FALSE)</f>
        <v>Acciones de caracterización y actualización de productores y organizaciones de productores existentes.</v>
      </c>
      <c r="P562" s="96" t="s">
        <v>952</v>
      </c>
      <c r="Q562" s="96">
        <v>4</v>
      </c>
      <c r="R562" s="122" t="s">
        <v>1180</v>
      </c>
      <c r="S562" s="125">
        <v>4</v>
      </c>
      <c r="T562" s="102" t="s">
        <v>1602</v>
      </c>
      <c r="U562" s="97" t="s">
        <v>1625</v>
      </c>
      <c r="V562" s="96" t="s">
        <v>952</v>
      </c>
      <c r="W562" s="125">
        <v>3</v>
      </c>
      <c r="X562" s="96" t="s">
        <v>956</v>
      </c>
      <c r="Y562" s="144">
        <v>0.1</v>
      </c>
      <c r="Z562" s="126">
        <v>0</v>
      </c>
      <c r="AA562" s="126">
        <v>0</v>
      </c>
      <c r="AB562" s="113">
        <v>0</v>
      </c>
      <c r="AC562" s="129">
        <v>0</v>
      </c>
      <c r="AD562" s="113">
        <v>0</v>
      </c>
      <c r="AE562" s="174">
        <v>0</v>
      </c>
      <c r="AF562" s="113">
        <v>3</v>
      </c>
      <c r="AG562" s="113"/>
      <c r="AH562" s="54">
        <f t="shared" si="18"/>
        <v>0</v>
      </c>
      <c r="AI562" s="54">
        <f t="shared" si="19"/>
        <v>0</v>
      </c>
      <c r="AJ562" s="135">
        <v>4300000</v>
      </c>
      <c r="AK562" s="109">
        <v>30801</v>
      </c>
      <c r="AL562" s="149" t="s">
        <v>957</v>
      </c>
      <c r="AM562" s="136">
        <v>0</v>
      </c>
      <c r="AN562" s="192"/>
    </row>
    <row r="563" spans="1:40" ht="38.25" x14ac:dyDescent="0.25">
      <c r="A563" s="96">
        <v>2</v>
      </c>
      <c r="B563" s="102" t="s">
        <v>402</v>
      </c>
      <c r="C563" s="96">
        <v>1</v>
      </c>
      <c r="D563" s="96">
        <v>21</v>
      </c>
      <c r="E563" s="102" t="s">
        <v>1620</v>
      </c>
      <c r="F563" s="98">
        <v>1</v>
      </c>
      <c r="G563" s="96">
        <v>211</v>
      </c>
      <c r="H563" s="102" t="s">
        <v>1621</v>
      </c>
      <c r="I563" s="96">
        <v>5</v>
      </c>
      <c r="J563" s="96">
        <v>4</v>
      </c>
      <c r="K563" s="102" t="s">
        <v>1622</v>
      </c>
      <c r="L563" s="98">
        <v>2020051290050</v>
      </c>
      <c r="M563" s="96">
        <v>1</v>
      </c>
      <c r="N563" s="96">
        <v>2111</v>
      </c>
      <c r="O563" s="97" t="str">
        <f>+VLOOKUP(N563,'[9]Productos PD'!$B$2:$C$349,2,FALSE)</f>
        <v>Acciones de caracterización y actualización de productores y organizaciones de productores existentes.</v>
      </c>
      <c r="P563" s="96" t="s">
        <v>952</v>
      </c>
      <c r="Q563" s="96">
        <v>4</v>
      </c>
      <c r="R563" s="122" t="s">
        <v>1180</v>
      </c>
      <c r="S563" s="125">
        <v>4</v>
      </c>
      <c r="T563" s="102" t="s">
        <v>1602</v>
      </c>
      <c r="U563" s="97" t="s">
        <v>1626</v>
      </c>
      <c r="V563" s="96" t="s">
        <v>952</v>
      </c>
      <c r="W563" s="125">
        <v>1</v>
      </c>
      <c r="X563" s="96" t="s">
        <v>956</v>
      </c>
      <c r="Y563" s="144">
        <v>0.1</v>
      </c>
      <c r="Z563" s="126">
        <v>0</v>
      </c>
      <c r="AA563" s="126">
        <v>0</v>
      </c>
      <c r="AB563" s="113">
        <v>1</v>
      </c>
      <c r="AC563" s="129">
        <v>0</v>
      </c>
      <c r="AD563" s="113">
        <v>0</v>
      </c>
      <c r="AE563" s="174">
        <v>0</v>
      </c>
      <c r="AF563" s="113">
        <v>0</v>
      </c>
      <c r="AG563" s="113"/>
      <c r="AH563" s="54">
        <f t="shared" si="18"/>
        <v>0</v>
      </c>
      <c r="AI563" s="54">
        <f t="shared" si="19"/>
        <v>0</v>
      </c>
      <c r="AJ563" s="135">
        <v>20000000</v>
      </c>
      <c r="AK563" s="109">
        <v>30801</v>
      </c>
      <c r="AL563" s="149" t="s">
        <v>957</v>
      </c>
      <c r="AM563" s="136">
        <v>0</v>
      </c>
      <c r="AN563" s="192"/>
    </row>
    <row r="564" spans="1:40" ht="38.25" x14ac:dyDescent="0.25">
      <c r="A564" s="96">
        <v>2</v>
      </c>
      <c r="B564" s="102" t="s">
        <v>402</v>
      </c>
      <c r="C564" s="96">
        <v>1</v>
      </c>
      <c r="D564" s="96">
        <v>21</v>
      </c>
      <c r="E564" s="102" t="s">
        <v>1620</v>
      </c>
      <c r="F564" s="98">
        <v>1</v>
      </c>
      <c r="G564" s="96">
        <v>211</v>
      </c>
      <c r="H564" s="102" t="s">
        <v>1621</v>
      </c>
      <c r="I564" s="96">
        <v>1</v>
      </c>
      <c r="J564" s="96">
        <v>14</v>
      </c>
      <c r="K564" s="102" t="s">
        <v>1622</v>
      </c>
      <c r="L564" s="98">
        <v>2020051290050</v>
      </c>
      <c r="M564" s="96">
        <v>2</v>
      </c>
      <c r="N564" s="96">
        <v>2112</v>
      </c>
      <c r="O564" s="97" t="str">
        <f>+VLOOKUP(N564,'[9]Productos PD'!$B$2:$C$349,2,FALSE)</f>
        <v>Diagnóstico, actualización e implementación de la política pública de Desarrollo Rural Municipal.</v>
      </c>
      <c r="P564" s="96" t="s">
        <v>983</v>
      </c>
      <c r="Q564" s="122">
        <v>1</v>
      </c>
      <c r="R564" s="122" t="s">
        <v>1001</v>
      </c>
      <c r="S564" s="122">
        <v>0.25</v>
      </c>
      <c r="T564" s="102" t="s">
        <v>1602</v>
      </c>
      <c r="U564" s="97" t="s">
        <v>1627</v>
      </c>
      <c r="V564" s="96" t="s">
        <v>952</v>
      </c>
      <c r="W564" s="125">
        <v>1</v>
      </c>
      <c r="X564" s="96" t="s">
        <v>956</v>
      </c>
      <c r="Y564" s="144">
        <v>0.7</v>
      </c>
      <c r="Z564" s="126">
        <v>0</v>
      </c>
      <c r="AA564" s="126">
        <v>0</v>
      </c>
      <c r="AB564" s="113">
        <v>0</v>
      </c>
      <c r="AC564" s="129">
        <v>0</v>
      </c>
      <c r="AD564" s="113">
        <v>0</v>
      </c>
      <c r="AE564" s="174">
        <v>0</v>
      </c>
      <c r="AF564" s="113">
        <v>0.25</v>
      </c>
      <c r="AG564" s="113"/>
      <c r="AH564" s="54">
        <f t="shared" si="18"/>
        <v>0</v>
      </c>
      <c r="AI564" s="54">
        <f t="shared" si="19"/>
        <v>0</v>
      </c>
      <c r="AJ564" s="135">
        <v>8900000</v>
      </c>
      <c r="AK564" s="109">
        <v>30801</v>
      </c>
      <c r="AL564" s="149" t="s">
        <v>957</v>
      </c>
      <c r="AM564" s="136">
        <v>0</v>
      </c>
      <c r="AN564" s="192"/>
    </row>
    <row r="565" spans="1:40" ht="38.25" x14ac:dyDescent="0.25">
      <c r="A565" s="96">
        <v>2</v>
      </c>
      <c r="B565" s="102" t="s">
        <v>402</v>
      </c>
      <c r="C565" s="96">
        <v>1</v>
      </c>
      <c r="D565" s="96">
        <v>21</v>
      </c>
      <c r="E565" s="102" t="s">
        <v>1620</v>
      </c>
      <c r="F565" s="98">
        <v>1</v>
      </c>
      <c r="G565" s="96">
        <v>211</v>
      </c>
      <c r="H565" s="102" t="s">
        <v>1621</v>
      </c>
      <c r="I565" s="96">
        <v>1</v>
      </c>
      <c r="J565" s="96">
        <v>14</v>
      </c>
      <c r="K565" s="102" t="s">
        <v>1622</v>
      </c>
      <c r="L565" s="98">
        <v>2020051290050</v>
      </c>
      <c r="M565" s="96">
        <v>2</v>
      </c>
      <c r="N565" s="96">
        <v>2112</v>
      </c>
      <c r="O565" s="97" t="str">
        <f>+VLOOKUP(N565,'[9]Productos PD'!$B$2:$C$349,2,FALSE)</f>
        <v>Diagnóstico, actualización e implementación de la política pública de Desarrollo Rural Municipal.</v>
      </c>
      <c r="P565" s="96" t="s">
        <v>983</v>
      </c>
      <c r="Q565" s="122">
        <v>1</v>
      </c>
      <c r="R565" s="122" t="s">
        <v>1001</v>
      </c>
      <c r="S565" s="122">
        <v>0.25</v>
      </c>
      <c r="T565" s="102" t="s">
        <v>1602</v>
      </c>
      <c r="U565" s="97" t="s">
        <v>1628</v>
      </c>
      <c r="V565" s="96" t="s">
        <v>952</v>
      </c>
      <c r="W565" s="125">
        <v>4</v>
      </c>
      <c r="X565" s="96" t="s">
        <v>956</v>
      </c>
      <c r="Y565" s="144">
        <v>0.2</v>
      </c>
      <c r="Z565" s="126">
        <v>1</v>
      </c>
      <c r="AA565" s="126">
        <v>1</v>
      </c>
      <c r="AB565" s="113">
        <v>1</v>
      </c>
      <c r="AC565" s="129">
        <v>1</v>
      </c>
      <c r="AD565" s="113">
        <v>1</v>
      </c>
      <c r="AE565" s="174">
        <v>1</v>
      </c>
      <c r="AF565" s="113">
        <v>1</v>
      </c>
      <c r="AG565" s="113"/>
      <c r="AH565" s="54">
        <f t="shared" si="18"/>
        <v>0.75</v>
      </c>
      <c r="AI565" s="54">
        <f t="shared" si="19"/>
        <v>0.75</v>
      </c>
      <c r="AJ565" s="135">
        <v>11000000</v>
      </c>
      <c r="AK565" s="109">
        <v>30801</v>
      </c>
      <c r="AL565" s="149" t="s">
        <v>957</v>
      </c>
      <c r="AM565" s="136">
        <v>10586042</v>
      </c>
      <c r="AN565" s="192"/>
    </row>
    <row r="566" spans="1:40" ht="38.25" x14ac:dyDescent="0.25">
      <c r="A566" s="96">
        <v>2</v>
      </c>
      <c r="B566" s="102" t="s">
        <v>402</v>
      </c>
      <c r="C566" s="96">
        <v>1</v>
      </c>
      <c r="D566" s="96">
        <v>21</v>
      </c>
      <c r="E566" s="102" t="s">
        <v>1620</v>
      </c>
      <c r="F566" s="98">
        <v>1</v>
      </c>
      <c r="G566" s="96">
        <v>211</v>
      </c>
      <c r="H566" s="102" t="s">
        <v>1621</v>
      </c>
      <c r="I566" s="96">
        <v>1</v>
      </c>
      <c r="J566" s="96">
        <v>14</v>
      </c>
      <c r="K566" s="102" t="s">
        <v>1622</v>
      </c>
      <c r="L566" s="98">
        <v>2020051290050</v>
      </c>
      <c r="M566" s="96">
        <v>2</v>
      </c>
      <c r="N566" s="96">
        <v>2112</v>
      </c>
      <c r="O566" s="97" t="str">
        <f>+VLOOKUP(N566,'[9]Productos PD'!$B$2:$C$349,2,FALSE)</f>
        <v>Diagnóstico, actualización e implementación de la política pública de Desarrollo Rural Municipal.</v>
      </c>
      <c r="P566" s="96" t="s">
        <v>983</v>
      </c>
      <c r="Q566" s="122">
        <v>1</v>
      </c>
      <c r="R566" s="122" t="s">
        <v>1001</v>
      </c>
      <c r="S566" s="122">
        <v>0.25</v>
      </c>
      <c r="T566" s="102" t="s">
        <v>1602</v>
      </c>
      <c r="U566" s="97" t="s">
        <v>1629</v>
      </c>
      <c r="V566" s="96" t="s">
        <v>952</v>
      </c>
      <c r="W566" s="125">
        <v>1</v>
      </c>
      <c r="X566" s="96" t="s">
        <v>956</v>
      </c>
      <c r="Y566" s="144">
        <v>0.1</v>
      </c>
      <c r="Z566" s="126">
        <v>0</v>
      </c>
      <c r="AA566" s="126">
        <v>0</v>
      </c>
      <c r="AB566" s="113">
        <v>1</v>
      </c>
      <c r="AC566" s="129">
        <v>0</v>
      </c>
      <c r="AD566" s="113">
        <v>0</v>
      </c>
      <c r="AE566" s="174">
        <v>0</v>
      </c>
      <c r="AF566" s="113">
        <v>0</v>
      </c>
      <c r="AG566" s="113"/>
      <c r="AH566" s="54">
        <f t="shared" si="18"/>
        <v>0</v>
      </c>
      <c r="AI566" s="54">
        <f t="shared" si="19"/>
        <v>0</v>
      </c>
      <c r="AJ566" s="135">
        <v>100000</v>
      </c>
      <c r="AK566" s="109">
        <v>30801</v>
      </c>
      <c r="AL566" s="149" t="s">
        <v>957</v>
      </c>
      <c r="AM566" s="136">
        <v>0</v>
      </c>
      <c r="AN566" s="192"/>
    </row>
    <row r="567" spans="1:40" ht="38.25" x14ac:dyDescent="0.25">
      <c r="A567" s="96">
        <v>2</v>
      </c>
      <c r="B567" s="102" t="s">
        <v>402</v>
      </c>
      <c r="C567" s="96">
        <v>1</v>
      </c>
      <c r="D567" s="96" t="s">
        <v>1630</v>
      </c>
      <c r="E567" s="102" t="s">
        <v>1620</v>
      </c>
      <c r="F567" s="98">
        <v>2</v>
      </c>
      <c r="G567" s="96" t="s">
        <v>1631</v>
      </c>
      <c r="H567" s="102" t="s">
        <v>1632</v>
      </c>
      <c r="I567" s="96">
        <v>5</v>
      </c>
      <c r="J567" s="96">
        <v>4</v>
      </c>
      <c r="K567" s="102" t="s">
        <v>1622</v>
      </c>
      <c r="L567" s="98">
        <v>2020051290050</v>
      </c>
      <c r="M567" s="96">
        <v>1</v>
      </c>
      <c r="N567" s="96">
        <v>2121</v>
      </c>
      <c r="O567" s="97" t="str">
        <f>+VLOOKUP(N567,'[9]Productos PD'!$B$2:$C$349,2,FALSE)</f>
        <v>Fortalecer las unidades productivas a través del enfoque empresarial, manejo de registros, análisis de la información, comercialización de productos y enfoque asociativo.</v>
      </c>
      <c r="P567" s="96" t="s">
        <v>952</v>
      </c>
      <c r="Q567" s="96">
        <v>150</v>
      </c>
      <c r="R567" s="122" t="s">
        <v>953</v>
      </c>
      <c r="S567" s="125">
        <v>50</v>
      </c>
      <c r="T567" s="102" t="s">
        <v>1602</v>
      </c>
      <c r="U567" s="104" t="s">
        <v>1633</v>
      </c>
      <c r="V567" s="96" t="s">
        <v>952</v>
      </c>
      <c r="W567" s="125">
        <v>153</v>
      </c>
      <c r="X567" s="98" t="s">
        <v>956</v>
      </c>
      <c r="Y567" s="122">
        <v>0.8</v>
      </c>
      <c r="Z567" s="126">
        <v>15</v>
      </c>
      <c r="AA567" s="126">
        <v>17</v>
      </c>
      <c r="AB567" s="113">
        <v>46</v>
      </c>
      <c r="AC567" s="129">
        <v>43</v>
      </c>
      <c r="AD567" s="113">
        <v>46</v>
      </c>
      <c r="AE567" s="174">
        <v>46</v>
      </c>
      <c r="AF567" s="113">
        <v>46</v>
      </c>
      <c r="AG567" s="113"/>
      <c r="AH567" s="54">
        <f t="shared" si="18"/>
        <v>0.69281045751633985</v>
      </c>
      <c r="AI567" s="54">
        <f t="shared" si="19"/>
        <v>0.69281045751633985</v>
      </c>
      <c r="AJ567" s="135" t="s">
        <v>1634</v>
      </c>
      <c r="AK567" s="109">
        <v>50803</v>
      </c>
      <c r="AL567" s="147" t="s">
        <v>985</v>
      </c>
      <c r="AM567" s="136">
        <v>9803082</v>
      </c>
      <c r="AN567" s="192"/>
    </row>
    <row r="568" spans="1:40" ht="38.25" x14ac:dyDescent="0.25">
      <c r="A568" s="96">
        <v>2</v>
      </c>
      <c r="B568" s="102" t="s">
        <v>402</v>
      </c>
      <c r="C568" s="96">
        <v>1</v>
      </c>
      <c r="D568" s="96" t="s">
        <v>1630</v>
      </c>
      <c r="E568" s="102" t="s">
        <v>1620</v>
      </c>
      <c r="F568" s="98">
        <v>2</v>
      </c>
      <c r="G568" s="96" t="s">
        <v>1631</v>
      </c>
      <c r="H568" s="102" t="s">
        <v>1632</v>
      </c>
      <c r="I568" s="96">
        <v>5</v>
      </c>
      <c r="J568" s="96">
        <v>4</v>
      </c>
      <c r="K568" s="102" t="s">
        <v>1622</v>
      </c>
      <c r="L568" s="98">
        <v>2020051290050</v>
      </c>
      <c r="M568" s="96">
        <v>1</v>
      </c>
      <c r="N568" s="96">
        <v>2121</v>
      </c>
      <c r="O568" s="97" t="str">
        <f>+VLOOKUP(N568,'[9]Productos PD'!$B$2:$C$349,2,FALSE)</f>
        <v>Fortalecer las unidades productivas a través del enfoque empresarial, manejo de registros, análisis de la información, comercialización de productos y enfoque asociativo.</v>
      </c>
      <c r="P568" s="96" t="s">
        <v>952</v>
      </c>
      <c r="Q568" s="96">
        <v>150</v>
      </c>
      <c r="R568" s="122" t="s">
        <v>953</v>
      </c>
      <c r="S568" s="125">
        <v>50</v>
      </c>
      <c r="T568" s="102" t="s">
        <v>1602</v>
      </c>
      <c r="U568" s="104" t="s">
        <v>1635</v>
      </c>
      <c r="V568" s="96" t="s">
        <v>952</v>
      </c>
      <c r="W568" s="125">
        <v>1</v>
      </c>
      <c r="X568" s="98" t="s">
        <v>956</v>
      </c>
      <c r="Y568" s="122">
        <v>0.2</v>
      </c>
      <c r="Z568" s="126">
        <v>0</v>
      </c>
      <c r="AA568" s="126">
        <v>0</v>
      </c>
      <c r="AB568" s="113">
        <v>0</v>
      </c>
      <c r="AC568" s="129">
        <v>0</v>
      </c>
      <c r="AD568" s="113">
        <v>0</v>
      </c>
      <c r="AE568" s="174">
        <v>0</v>
      </c>
      <c r="AF568" s="113">
        <v>1</v>
      </c>
      <c r="AG568" s="113"/>
      <c r="AH568" s="54">
        <f t="shared" si="18"/>
        <v>0</v>
      </c>
      <c r="AI568" s="54">
        <f t="shared" si="19"/>
        <v>0</v>
      </c>
      <c r="AJ568" s="273" t="s">
        <v>1636</v>
      </c>
      <c r="AK568" s="274">
        <v>50803</v>
      </c>
      <c r="AL568" s="147" t="s">
        <v>1614</v>
      </c>
      <c r="AM568" s="136"/>
      <c r="AN568" s="192"/>
    </row>
    <row r="569" spans="1:40" ht="38.25" x14ac:dyDescent="0.25">
      <c r="A569" s="96">
        <v>2</v>
      </c>
      <c r="B569" s="102" t="s">
        <v>402</v>
      </c>
      <c r="C569" s="96">
        <v>1</v>
      </c>
      <c r="D569" s="96" t="s">
        <v>1630</v>
      </c>
      <c r="E569" s="102" t="s">
        <v>1620</v>
      </c>
      <c r="F569" s="98">
        <v>2</v>
      </c>
      <c r="G569" s="96" t="s">
        <v>1631</v>
      </c>
      <c r="H569" s="102" t="s">
        <v>1632</v>
      </c>
      <c r="I569" s="96">
        <v>8</v>
      </c>
      <c r="J569" s="96">
        <v>9</v>
      </c>
      <c r="K569" s="102" t="s">
        <v>1622</v>
      </c>
      <c r="L569" s="98">
        <v>2020051290050</v>
      </c>
      <c r="M569" s="96">
        <v>2</v>
      </c>
      <c r="N569" s="96">
        <v>2122</v>
      </c>
      <c r="O569" s="97" t="str">
        <f>+VLOOKUP(N569,'[9]Productos PD'!$B$2:$C$349,2,FALSE)</f>
        <v>Acciones para el fortalecimiento de la cadena productiva y comercial del café.</v>
      </c>
      <c r="P569" s="96" t="s">
        <v>952</v>
      </c>
      <c r="Q569" s="96">
        <v>4</v>
      </c>
      <c r="R569" s="122" t="s">
        <v>953</v>
      </c>
      <c r="S569" s="125">
        <v>1</v>
      </c>
      <c r="T569" s="102" t="s">
        <v>1602</v>
      </c>
      <c r="U569" s="104" t="s">
        <v>1637</v>
      </c>
      <c r="V569" s="96" t="s">
        <v>952</v>
      </c>
      <c r="W569" s="125">
        <v>25</v>
      </c>
      <c r="X569" s="103" t="s">
        <v>962</v>
      </c>
      <c r="Y569" s="144">
        <v>0.2</v>
      </c>
      <c r="Z569" s="126">
        <v>25</v>
      </c>
      <c r="AA569" s="126">
        <v>25</v>
      </c>
      <c r="AB569" s="113">
        <v>25</v>
      </c>
      <c r="AC569" s="129">
        <v>24</v>
      </c>
      <c r="AD569" s="113">
        <v>25</v>
      </c>
      <c r="AE569" s="174">
        <v>25</v>
      </c>
      <c r="AF569" s="113">
        <v>25</v>
      </c>
      <c r="AG569" s="113"/>
      <c r="AH569" s="54">
        <f t="shared" si="18"/>
        <v>1</v>
      </c>
      <c r="AI569" s="54">
        <f t="shared" si="19"/>
        <v>1</v>
      </c>
      <c r="AJ569" s="135">
        <v>32254158</v>
      </c>
      <c r="AK569" s="109"/>
      <c r="AL569" s="149" t="s">
        <v>965</v>
      </c>
      <c r="AM569" s="135">
        <v>32254158</v>
      </c>
      <c r="AN569" s="192"/>
    </row>
    <row r="570" spans="1:40" ht="38.25" x14ac:dyDescent="0.25">
      <c r="A570" s="96">
        <v>2</v>
      </c>
      <c r="B570" s="102" t="s">
        <v>402</v>
      </c>
      <c r="C570" s="96">
        <v>1</v>
      </c>
      <c r="D570" s="96" t="s">
        <v>1630</v>
      </c>
      <c r="E570" s="102" t="s">
        <v>1620</v>
      </c>
      <c r="F570" s="98">
        <v>2</v>
      </c>
      <c r="G570" s="96" t="s">
        <v>1631</v>
      </c>
      <c r="H570" s="102" t="s">
        <v>1632</v>
      </c>
      <c r="I570" s="96">
        <v>8</v>
      </c>
      <c r="J570" s="96">
        <v>9</v>
      </c>
      <c r="K570" s="102" t="s">
        <v>1622</v>
      </c>
      <c r="L570" s="98">
        <v>2020051290050</v>
      </c>
      <c r="M570" s="96">
        <v>2</v>
      </c>
      <c r="N570" s="96">
        <v>2122</v>
      </c>
      <c r="O570" s="97" t="str">
        <f>+VLOOKUP(N570,'[9]Productos PD'!$B$2:$C$349,2,FALSE)</f>
        <v>Acciones para el fortalecimiento de la cadena productiva y comercial del café.</v>
      </c>
      <c r="P570" s="96" t="s">
        <v>952</v>
      </c>
      <c r="Q570" s="96">
        <v>4</v>
      </c>
      <c r="R570" s="122" t="s">
        <v>953</v>
      </c>
      <c r="S570" s="125">
        <v>1</v>
      </c>
      <c r="T570" s="102" t="s">
        <v>1602</v>
      </c>
      <c r="U570" s="104" t="s">
        <v>1638</v>
      </c>
      <c r="V570" s="96" t="s">
        <v>952</v>
      </c>
      <c r="W570" s="125">
        <v>100</v>
      </c>
      <c r="X570" s="103" t="s">
        <v>962</v>
      </c>
      <c r="Y570" s="144">
        <v>0.2</v>
      </c>
      <c r="Z570" s="126">
        <v>67</v>
      </c>
      <c r="AA570" s="126">
        <v>67</v>
      </c>
      <c r="AB570" s="113">
        <v>67</v>
      </c>
      <c r="AC570" s="129">
        <v>67</v>
      </c>
      <c r="AD570" s="113">
        <v>67</v>
      </c>
      <c r="AE570" s="174">
        <v>67</v>
      </c>
      <c r="AF570" s="113">
        <v>67</v>
      </c>
      <c r="AG570" s="113"/>
      <c r="AH570" s="54">
        <f t="shared" si="18"/>
        <v>1</v>
      </c>
      <c r="AI570" s="54">
        <f t="shared" si="19"/>
        <v>1</v>
      </c>
      <c r="AJ570" s="135">
        <v>32254158</v>
      </c>
      <c r="AK570" s="109"/>
      <c r="AL570" s="149" t="s">
        <v>965</v>
      </c>
      <c r="AM570" s="135">
        <v>32254158</v>
      </c>
      <c r="AN570" s="192"/>
    </row>
    <row r="571" spans="1:40" ht="38.25" x14ac:dyDescent="0.25">
      <c r="A571" s="96">
        <v>2</v>
      </c>
      <c r="B571" s="102" t="s">
        <v>402</v>
      </c>
      <c r="C571" s="96">
        <v>1</v>
      </c>
      <c r="D571" s="96" t="s">
        <v>1630</v>
      </c>
      <c r="E571" s="102" t="s">
        <v>1620</v>
      </c>
      <c r="F571" s="98">
        <v>2</v>
      </c>
      <c r="G571" s="96" t="s">
        <v>1631</v>
      </c>
      <c r="H571" s="102" t="s">
        <v>1632</v>
      </c>
      <c r="I571" s="96">
        <v>8</v>
      </c>
      <c r="J571" s="96">
        <v>9</v>
      </c>
      <c r="K571" s="102" t="s">
        <v>1622</v>
      </c>
      <c r="L571" s="98">
        <v>2020051290050</v>
      </c>
      <c r="M571" s="96">
        <v>2</v>
      </c>
      <c r="N571" s="96">
        <v>2122</v>
      </c>
      <c r="O571" s="97" t="str">
        <f>+VLOOKUP(N571,'[9]Productos PD'!$B$2:$C$349,2,FALSE)</f>
        <v>Acciones para el fortalecimiento de la cadena productiva y comercial del café.</v>
      </c>
      <c r="P571" s="96" t="s">
        <v>952</v>
      </c>
      <c r="Q571" s="96">
        <v>4</v>
      </c>
      <c r="R571" s="122" t="s">
        <v>953</v>
      </c>
      <c r="S571" s="125">
        <v>1</v>
      </c>
      <c r="T571" s="102" t="s">
        <v>1602</v>
      </c>
      <c r="U571" s="104" t="s">
        <v>1639</v>
      </c>
      <c r="V571" s="96" t="s">
        <v>952</v>
      </c>
      <c r="W571" s="125">
        <v>50</v>
      </c>
      <c r="X571" s="103" t="s">
        <v>962</v>
      </c>
      <c r="Y571" s="144">
        <v>0.2</v>
      </c>
      <c r="Z571" s="126">
        <v>50</v>
      </c>
      <c r="AA571" s="126">
        <v>43</v>
      </c>
      <c r="AB571" s="113">
        <v>50</v>
      </c>
      <c r="AC571" s="129">
        <v>50</v>
      </c>
      <c r="AD571" s="113">
        <v>50</v>
      </c>
      <c r="AE571" s="174">
        <v>50</v>
      </c>
      <c r="AF571" s="113">
        <v>50</v>
      </c>
      <c r="AG571" s="113"/>
      <c r="AH571" s="54">
        <f t="shared" si="18"/>
        <v>1</v>
      </c>
      <c r="AI571" s="54">
        <f t="shared" si="19"/>
        <v>1</v>
      </c>
      <c r="AJ571" s="135">
        <v>32254158</v>
      </c>
      <c r="AK571" s="109"/>
      <c r="AL571" s="149" t="s">
        <v>965</v>
      </c>
      <c r="AM571" s="135">
        <v>32254158</v>
      </c>
      <c r="AN571" s="192"/>
    </row>
    <row r="572" spans="1:40" ht="38.25" x14ac:dyDescent="0.25">
      <c r="A572" s="96">
        <v>2</v>
      </c>
      <c r="B572" s="102" t="s">
        <v>402</v>
      </c>
      <c r="C572" s="96">
        <v>1</v>
      </c>
      <c r="D572" s="96" t="s">
        <v>1630</v>
      </c>
      <c r="E572" s="102" t="s">
        <v>1620</v>
      </c>
      <c r="F572" s="98">
        <v>2</v>
      </c>
      <c r="G572" s="96" t="s">
        <v>1631</v>
      </c>
      <c r="H572" s="102" t="s">
        <v>1632</v>
      </c>
      <c r="I572" s="96">
        <v>8</v>
      </c>
      <c r="J572" s="96">
        <v>9</v>
      </c>
      <c r="K572" s="102" t="s">
        <v>1622</v>
      </c>
      <c r="L572" s="98">
        <v>2020051290050</v>
      </c>
      <c r="M572" s="96">
        <v>2</v>
      </c>
      <c r="N572" s="96">
        <v>2122</v>
      </c>
      <c r="O572" s="97" t="str">
        <f>+VLOOKUP(N572,'[9]Productos PD'!$B$2:$C$349,2,FALSE)</f>
        <v>Acciones para el fortalecimiento de la cadena productiva y comercial del café.</v>
      </c>
      <c r="P572" s="96" t="s">
        <v>952</v>
      </c>
      <c r="Q572" s="96">
        <v>4</v>
      </c>
      <c r="R572" s="122" t="s">
        <v>953</v>
      </c>
      <c r="S572" s="125">
        <v>1</v>
      </c>
      <c r="T572" s="102" t="s">
        <v>1602</v>
      </c>
      <c r="U572" s="104" t="s">
        <v>1640</v>
      </c>
      <c r="V572" s="96" t="s">
        <v>952</v>
      </c>
      <c r="W572" s="125">
        <v>20</v>
      </c>
      <c r="X572" s="103" t="s">
        <v>962</v>
      </c>
      <c r="Y572" s="144">
        <v>0.2</v>
      </c>
      <c r="Z572" s="126">
        <v>20</v>
      </c>
      <c r="AA572" s="126">
        <v>18</v>
      </c>
      <c r="AB572" s="113">
        <v>20</v>
      </c>
      <c r="AC572" s="129">
        <v>0</v>
      </c>
      <c r="AD572" s="113">
        <v>20</v>
      </c>
      <c r="AE572" s="174">
        <v>20</v>
      </c>
      <c r="AF572" s="113">
        <v>20</v>
      </c>
      <c r="AG572" s="113"/>
      <c r="AH572" s="54">
        <f t="shared" si="18"/>
        <v>1</v>
      </c>
      <c r="AI572" s="54">
        <f t="shared" si="19"/>
        <v>1</v>
      </c>
      <c r="AJ572" s="135">
        <v>32254158</v>
      </c>
      <c r="AK572" s="109"/>
      <c r="AL572" s="149" t="s">
        <v>965</v>
      </c>
      <c r="AM572" s="135">
        <v>32254158</v>
      </c>
      <c r="AN572" s="192"/>
    </row>
    <row r="573" spans="1:40" ht="38.25" x14ac:dyDescent="0.25">
      <c r="A573" s="96">
        <v>2</v>
      </c>
      <c r="B573" s="102" t="s">
        <v>402</v>
      </c>
      <c r="C573" s="96">
        <v>1</v>
      </c>
      <c r="D573" s="96" t="s">
        <v>1630</v>
      </c>
      <c r="E573" s="102" t="s">
        <v>1620</v>
      </c>
      <c r="F573" s="98">
        <v>3</v>
      </c>
      <c r="G573" s="96" t="s">
        <v>1641</v>
      </c>
      <c r="H573" s="102" t="s">
        <v>1642</v>
      </c>
      <c r="I573" s="96">
        <v>12</v>
      </c>
      <c r="J573" s="96"/>
      <c r="K573" s="102" t="s">
        <v>1622</v>
      </c>
      <c r="L573" s="98">
        <v>2020051290050</v>
      </c>
      <c r="M573" s="96">
        <v>1</v>
      </c>
      <c r="N573" s="96">
        <v>2131</v>
      </c>
      <c r="O573" s="97" t="str">
        <f>+VLOOKUP(N573,'[9]Productos PD'!$B$2:$C$349,2,FALSE)</f>
        <v>Acciones de participación de pequeños productores y unidades productivas en cadenas de transformación agropecuaria</v>
      </c>
      <c r="P573" s="96" t="s">
        <v>952</v>
      </c>
      <c r="Q573" s="96">
        <v>3</v>
      </c>
      <c r="R573" s="122" t="s">
        <v>953</v>
      </c>
      <c r="S573" s="125">
        <v>1</v>
      </c>
      <c r="T573" s="102" t="s">
        <v>1602</v>
      </c>
      <c r="U573" s="104" t="s">
        <v>1643</v>
      </c>
      <c r="V573" s="96" t="s">
        <v>952</v>
      </c>
      <c r="W573" s="125">
        <v>27</v>
      </c>
      <c r="X573" s="96" t="s">
        <v>956</v>
      </c>
      <c r="Y573" s="144">
        <v>0.3</v>
      </c>
      <c r="Z573" s="126">
        <v>0</v>
      </c>
      <c r="AA573" s="126">
        <v>0</v>
      </c>
      <c r="AB573" s="113">
        <v>9</v>
      </c>
      <c r="AC573" s="129">
        <v>20</v>
      </c>
      <c r="AD573" s="113">
        <v>9</v>
      </c>
      <c r="AE573" s="174">
        <v>5</v>
      </c>
      <c r="AF573" s="113">
        <v>9</v>
      </c>
      <c r="AG573" s="113"/>
      <c r="AH573" s="54">
        <f t="shared" si="18"/>
        <v>0.92592592592592593</v>
      </c>
      <c r="AI573" s="54">
        <f t="shared" si="19"/>
        <v>0.92592592592592593</v>
      </c>
      <c r="AJ573" s="135">
        <v>21500000</v>
      </c>
      <c r="AK573" s="109">
        <v>30801</v>
      </c>
      <c r="AL573" s="147" t="s">
        <v>957</v>
      </c>
      <c r="AM573" s="136">
        <v>9000000</v>
      </c>
      <c r="AN573" s="192"/>
    </row>
    <row r="574" spans="1:40" ht="38.25" x14ac:dyDescent="0.25">
      <c r="A574" s="96">
        <v>2</v>
      </c>
      <c r="B574" s="102" t="s">
        <v>402</v>
      </c>
      <c r="C574" s="96">
        <v>1</v>
      </c>
      <c r="D574" s="96" t="s">
        <v>1630</v>
      </c>
      <c r="E574" s="102" t="s">
        <v>1620</v>
      </c>
      <c r="F574" s="98">
        <v>3</v>
      </c>
      <c r="G574" s="96" t="s">
        <v>1641</v>
      </c>
      <c r="H574" s="102" t="s">
        <v>1642</v>
      </c>
      <c r="I574" s="96">
        <v>12</v>
      </c>
      <c r="J574" s="96"/>
      <c r="K574" s="102" t="s">
        <v>1622</v>
      </c>
      <c r="L574" s="98">
        <v>2020051290050</v>
      </c>
      <c r="M574" s="96">
        <v>1</v>
      </c>
      <c r="N574" s="96">
        <v>2131</v>
      </c>
      <c r="O574" s="97" t="str">
        <f>+VLOOKUP(N574,'[9]Productos PD'!$B$2:$C$349,2,FALSE)</f>
        <v>Acciones de participación de pequeños productores y unidades productivas en cadenas de transformación agropecuaria</v>
      </c>
      <c r="P574" s="96" t="s">
        <v>952</v>
      </c>
      <c r="Q574" s="96">
        <v>3</v>
      </c>
      <c r="R574" s="122" t="s">
        <v>953</v>
      </c>
      <c r="S574" s="125">
        <v>1</v>
      </c>
      <c r="T574" s="102" t="s">
        <v>1602</v>
      </c>
      <c r="U574" s="104" t="s">
        <v>1644</v>
      </c>
      <c r="V574" s="96" t="s">
        <v>952</v>
      </c>
      <c r="W574" s="125">
        <v>80</v>
      </c>
      <c r="X574" s="96" t="s">
        <v>956</v>
      </c>
      <c r="Y574" s="144">
        <v>0.35</v>
      </c>
      <c r="Z574" s="126">
        <v>0</v>
      </c>
      <c r="AA574" s="126">
        <v>0</v>
      </c>
      <c r="AB574" s="113">
        <v>9</v>
      </c>
      <c r="AC574" s="129">
        <v>20</v>
      </c>
      <c r="AD574" s="113">
        <v>25</v>
      </c>
      <c r="AE574" s="275">
        <v>23</v>
      </c>
      <c r="AF574" s="113">
        <v>9</v>
      </c>
      <c r="AG574" s="113"/>
      <c r="AH574" s="54">
        <f t="shared" si="18"/>
        <v>1</v>
      </c>
      <c r="AI574" s="54">
        <f t="shared" si="19"/>
        <v>1</v>
      </c>
      <c r="AJ574" s="273">
        <v>28449159</v>
      </c>
      <c r="AK574" s="109">
        <v>50803</v>
      </c>
      <c r="AL574" s="147" t="s">
        <v>1618</v>
      </c>
      <c r="AM574" s="136">
        <v>3834576</v>
      </c>
      <c r="AN574" s="192"/>
    </row>
    <row r="575" spans="1:40" ht="38.25" x14ac:dyDescent="0.25">
      <c r="A575" s="96">
        <v>2</v>
      </c>
      <c r="B575" s="102" t="s">
        <v>402</v>
      </c>
      <c r="C575" s="96">
        <v>1</v>
      </c>
      <c r="D575" s="96" t="s">
        <v>1630</v>
      </c>
      <c r="E575" s="102" t="s">
        <v>1620</v>
      </c>
      <c r="F575" s="98">
        <v>3</v>
      </c>
      <c r="G575" s="96" t="s">
        <v>1641</v>
      </c>
      <c r="H575" s="102" t="s">
        <v>1642</v>
      </c>
      <c r="I575" s="96">
        <v>12</v>
      </c>
      <c r="J575" s="96"/>
      <c r="K575" s="102" t="s">
        <v>1622</v>
      </c>
      <c r="L575" s="98">
        <v>2020051290050</v>
      </c>
      <c r="M575" s="96">
        <v>1</v>
      </c>
      <c r="N575" s="96">
        <v>2131</v>
      </c>
      <c r="O575" s="97" t="str">
        <f>+VLOOKUP(N575,'[9]Productos PD'!$B$2:$C$349,2,FALSE)</f>
        <v>Acciones de participación de pequeños productores y unidades productivas en cadenas de transformación agropecuaria</v>
      </c>
      <c r="P575" s="96" t="s">
        <v>952</v>
      </c>
      <c r="Q575" s="96">
        <v>3</v>
      </c>
      <c r="R575" s="122" t="s">
        <v>953</v>
      </c>
      <c r="S575" s="125">
        <v>1</v>
      </c>
      <c r="T575" s="102" t="s">
        <v>1602</v>
      </c>
      <c r="U575" s="104" t="s">
        <v>1645</v>
      </c>
      <c r="V575" s="96" t="s">
        <v>952</v>
      </c>
      <c r="W575" s="125">
        <v>150</v>
      </c>
      <c r="X575" s="96" t="s">
        <v>956</v>
      </c>
      <c r="Y575" s="144">
        <v>0.35</v>
      </c>
      <c r="Z575" s="126">
        <v>10</v>
      </c>
      <c r="AA575" s="126">
        <v>6</v>
      </c>
      <c r="AB575" s="113">
        <v>25</v>
      </c>
      <c r="AC575" s="129">
        <v>12</v>
      </c>
      <c r="AD575" s="113">
        <v>50</v>
      </c>
      <c r="AE575" s="275">
        <v>70</v>
      </c>
      <c r="AF575" s="113">
        <v>20</v>
      </c>
      <c r="AG575" s="113"/>
      <c r="AH575" s="54">
        <f t="shared" si="18"/>
        <v>0.83809523809523812</v>
      </c>
      <c r="AI575" s="54">
        <f t="shared" si="19"/>
        <v>0.83809523809523812</v>
      </c>
      <c r="AJ575" s="135">
        <v>20000000</v>
      </c>
      <c r="AK575" s="109">
        <v>30801</v>
      </c>
      <c r="AL575" s="147" t="s">
        <v>957</v>
      </c>
      <c r="AM575" s="136">
        <v>15000000</v>
      </c>
      <c r="AN575" s="192"/>
    </row>
    <row r="576" spans="1:40" ht="38.25" x14ac:dyDescent="0.25">
      <c r="A576" s="96">
        <v>2</v>
      </c>
      <c r="B576" s="96" t="s">
        <v>402</v>
      </c>
      <c r="C576" s="96">
        <v>1</v>
      </c>
      <c r="D576" s="96" t="s">
        <v>1630</v>
      </c>
      <c r="E576" s="96" t="s">
        <v>1620</v>
      </c>
      <c r="F576" s="98">
        <v>3</v>
      </c>
      <c r="G576" s="96" t="s">
        <v>1641</v>
      </c>
      <c r="H576" s="96" t="s">
        <v>1642</v>
      </c>
      <c r="I576" s="96">
        <v>4</v>
      </c>
      <c r="J576" s="96"/>
      <c r="K576" s="96" t="s">
        <v>1622</v>
      </c>
      <c r="L576" s="98">
        <v>2020051290050</v>
      </c>
      <c r="M576" s="96">
        <v>2</v>
      </c>
      <c r="N576" s="96">
        <v>2132</v>
      </c>
      <c r="O576" s="97" t="str">
        <f>+VLOOKUP(N576,'[9]Productos PD'!$B$2:$C$349,2,FALSE)</f>
        <v>Eventos de extensión rural con énfasis en transferencia de tecnologías apropiadas, realizados.</v>
      </c>
      <c r="P576" s="96" t="s">
        <v>952</v>
      </c>
      <c r="Q576" s="96">
        <v>3</v>
      </c>
      <c r="R576" s="122" t="s">
        <v>953</v>
      </c>
      <c r="S576" s="125">
        <v>1</v>
      </c>
      <c r="T576" s="102" t="s">
        <v>1602</v>
      </c>
      <c r="U576" s="104" t="s">
        <v>1646</v>
      </c>
      <c r="V576" s="96" t="s">
        <v>952</v>
      </c>
      <c r="W576" s="125">
        <v>150</v>
      </c>
      <c r="X576" s="96" t="s">
        <v>956</v>
      </c>
      <c r="Y576" s="144">
        <v>1</v>
      </c>
      <c r="Z576" s="126">
        <v>30</v>
      </c>
      <c r="AA576" s="126">
        <v>44</v>
      </c>
      <c r="AB576" s="113">
        <v>45</v>
      </c>
      <c r="AC576" s="129">
        <v>127</v>
      </c>
      <c r="AD576" s="113">
        <v>45</v>
      </c>
      <c r="AE576" s="275">
        <v>89</v>
      </c>
      <c r="AF576" s="113">
        <v>30</v>
      </c>
      <c r="AG576" s="113"/>
      <c r="AH576" s="54">
        <f t="shared" si="18"/>
        <v>1.7333333333333334</v>
      </c>
      <c r="AI576" s="54">
        <f t="shared" si="19"/>
        <v>1</v>
      </c>
      <c r="AJ576" s="135">
        <v>8500000</v>
      </c>
      <c r="AK576" s="109">
        <v>30801</v>
      </c>
      <c r="AL576" s="149" t="s">
        <v>957</v>
      </c>
      <c r="AM576" s="135">
        <v>2500000</v>
      </c>
      <c r="AN576" s="192"/>
    </row>
    <row r="577" spans="1:40" ht="38.25" x14ac:dyDescent="0.25">
      <c r="A577" s="96">
        <v>2</v>
      </c>
      <c r="B577" s="102" t="s">
        <v>402</v>
      </c>
      <c r="C577" s="96">
        <v>1</v>
      </c>
      <c r="D577" s="96" t="s">
        <v>1630</v>
      </c>
      <c r="E577" s="102" t="s">
        <v>1620</v>
      </c>
      <c r="F577" s="98">
        <v>4</v>
      </c>
      <c r="G577" s="96" t="s">
        <v>1647</v>
      </c>
      <c r="H577" s="102" t="s">
        <v>1648</v>
      </c>
      <c r="I577" s="96">
        <v>12</v>
      </c>
      <c r="J577" s="96"/>
      <c r="K577" s="102" t="s">
        <v>1622</v>
      </c>
      <c r="L577" s="98">
        <v>2020051290050</v>
      </c>
      <c r="M577" s="96">
        <v>1</v>
      </c>
      <c r="N577" s="96">
        <v>2141</v>
      </c>
      <c r="O577" s="97" t="str">
        <f>+VLOOKUP(N577,'[9]Productos PD'!$B$2:$C$349,2,FALSE)</f>
        <v>Acciones que promuevan la implementación de Buenas Prácticas de Producción, enfoque biosostenible, transformación agropecuaria y practicas limpias.</v>
      </c>
      <c r="P577" s="96" t="s">
        <v>952</v>
      </c>
      <c r="Q577" s="96">
        <v>4</v>
      </c>
      <c r="R577" s="122" t="s">
        <v>953</v>
      </c>
      <c r="S577" s="125">
        <v>1</v>
      </c>
      <c r="T577" s="102" t="s">
        <v>1602</v>
      </c>
      <c r="U577" s="104" t="s">
        <v>1649</v>
      </c>
      <c r="V577" s="96" t="s">
        <v>952</v>
      </c>
      <c r="W577" s="125">
        <v>60</v>
      </c>
      <c r="X577" s="96" t="s">
        <v>956</v>
      </c>
      <c r="Y577" s="144">
        <v>0.4</v>
      </c>
      <c r="Z577" s="126">
        <v>12</v>
      </c>
      <c r="AA577" s="126">
        <v>27</v>
      </c>
      <c r="AB577" s="113">
        <v>18</v>
      </c>
      <c r="AC577" s="129">
        <v>22</v>
      </c>
      <c r="AD577" s="113">
        <v>18</v>
      </c>
      <c r="AE577" s="275">
        <v>13</v>
      </c>
      <c r="AF577" s="113">
        <v>12</v>
      </c>
      <c r="AG577" s="113"/>
      <c r="AH577" s="54">
        <f t="shared" si="18"/>
        <v>1.0333333333333334</v>
      </c>
      <c r="AI577" s="54">
        <f t="shared" si="19"/>
        <v>1</v>
      </c>
      <c r="AJ577" s="135">
        <v>16500000</v>
      </c>
      <c r="AK577" s="109">
        <v>30801</v>
      </c>
      <c r="AL577" s="149" t="s">
        <v>957</v>
      </c>
      <c r="AM577" s="136">
        <v>5000000</v>
      </c>
      <c r="AN577" s="192"/>
    </row>
    <row r="578" spans="1:40" ht="38.25" x14ac:dyDescent="0.25">
      <c r="A578" s="96">
        <v>2</v>
      </c>
      <c r="B578" s="102" t="s">
        <v>402</v>
      </c>
      <c r="C578" s="96">
        <v>1</v>
      </c>
      <c r="D578" s="96" t="s">
        <v>1630</v>
      </c>
      <c r="E578" s="102" t="s">
        <v>1620</v>
      </c>
      <c r="F578" s="98">
        <v>4</v>
      </c>
      <c r="G578" s="96" t="s">
        <v>1647</v>
      </c>
      <c r="H578" s="102" t="s">
        <v>1648</v>
      </c>
      <c r="I578" s="96">
        <v>12</v>
      </c>
      <c r="J578" s="96"/>
      <c r="K578" s="102" t="s">
        <v>1622</v>
      </c>
      <c r="L578" s="98">
        <v>2020051290050</v>
      </c>
      <c r="M578" s="96">
        <v>1</v>
      </c>
      <c r="N578" s="96">
        <v>2141</v>
      </c>
      <c r="O578" s="97" t="str">
        <f>+VLOOKUP(N578,'[9]Productos PD'!$B$2:$C$349,2,FALSE)</f>
        <v>Acciones que promuevan la implementación de Buenas Prácticas de Producción, enfoque biosostenible, transformación agropecuaria y practicas limpias.</v>
      </c>
      <c r="P578" s="96" t="s">
        <v>952</v>
      </c>
      <c r="Q578" s="96">
        <v>4</v>
      </c>
      <c r="R578" s="122" t="s">
        <v>953</v>
      </c>
      <c r="S578" s="125">
        <v>1</v>
      </c>
      <c r="T578" s="102" t="s">
        <v>1602</v>
      </c>
      <c r="U578" s="104" t="s">
        <v>1650</v>
      </c>
      <c r="V578" s="96" t="s">
        <v>952</v>
      </c>
      <c r="W578" s="125">
        <v>60</v>
      </c>
      <c r="X578" s="96" t="s">
        <v>956</v>
      </c>
      <c r="Y578" s="144">
        <v>0.4</v>
      </c>
      <c r="Z578" s="126">
        <v>12</v>
      </c>
      <c r="AA578" s="126">
        <v>12</v>
      </c>
      <c r="AB578" s="113">
        <v>18</v>
      </c>
      <c r="AC578" s="129">
        <v>25</v>
      </c>
      <c r="AD578" s="113">
        <v>18</v>
      </c>
      <c r="AE578" s="174">
        <v>8</v>
      </c>
      <c r="AF578" s="113">
        <v>12</v>
      </c>
      <c r="AG578" s="113"/>
      <c r="AH578" s="54">
        <f t="shared" si="18"/>
        <v>0.75</v>
      </c>
      <c r="AI578" s="54">
        <f t="shared" si="19"/>
        <v>0.75</v>
      </c>
      <c r="AJ578" s="135">
        <v>25426655</v>
      </c>
      <c r="AK578" s="109">
        <v>30801</v>
      </c>
      <c r="AL578" s="149" t="s">
        <v>957</v>
      </c>
      <c r="AM578" s="136">
        <v>5000000</v>
      </c>
      <c r="AN578" s="192"/>
    </row>
    <row r="579" spans="1:40" ht="38.25" x14ac:dyDescent="0.25">
      <c r="A579" s="96">
        <v>2</v>
      </c>
      <c r="B579" s="102" t="s">
        <v>402</v>
      </c>
      <c r="C579" s="96">
        <v>1</v>
      </c>
      <c r="D579" s="96" t="s">
        <v>1630</v>
      </c>
      <c r="E579" s="102" t="s">
        <v>1620</v>
      </c>
      <c r="F579" s="98">
        <v>4</v>
      </c>
      <c r="G579" s="96" t="s">
        <v>1647</v>
      </c>
      <c r="H579" s="102" t="s">
        <v>1648</v>
      </c>
      <c r="I579" s="96">
        <v>12</v>
      </c>
      <c r="J579" s="96"/>
      <c r="K579" s="102" t="s">
        <v>1622</v>
      </c>
      <c r="L579" s="98">
        <v>2020051290050</v>
      </c>
      <c r="M579" s="96">
        <v>1</v>
      </c>
      <c r="N579" s="96">
        <v>2141</v>
      </c>
      <c r="O579" s="97" t="str">
        <f>+VLOOKUP(N579,'[9]Productos PD'!$B$2:$C$349,2,FALSE)</f>
        <v>Acciones que promuevan la implementación de Buenas Prácticas de Producción, enfoque biosostenible, transformación agropecuaria y practicas limpias.</v>
      </c>
      <c r="P579" s="96" t="s">
        <v>952</v>
      </c>
      <c r="Q579" s="96">
        <v>4</v>
      </c>
      <c r="R579" s="122" t="s">
        <v>953</v>
      </c>
      <c r="S579" s="125">
        <v>1</v>
      </c>
      <c r="T579" s="102" t="s">
        <v>1602</v>
      </c>
      <c r="U579" s="104" t="s">
        <v>1651</v>
      </c>
      <c r="V579" s="96" t="s">
        <v>952</v>
      </c>
      <c r="W579" s="125">
        <v>60</v>
      </c>
      <c r="X579" s="96" t="s">
        <v>956</v>
      </c>
      <c r="Y579" s="144">
        <v>0.2</v>
      </c>
      <c r="Z579" s="126">
        <v>12</v>
      </c>
      <c r="AA579" s="126">
        <v>14</v>
      </c>
      <c r="AB579" s="113">
        <v>18</v>
      </c>
      <c r="AC579" s="129">
        <v>15</v>
      </c>
      <c r="AD579" s="113">
        <v>18</v>
      </c>
      <c r="AE579" s="174">
        <v>10</v>
      </c>
      <c r="AF579" s="113">
        <v>12</v>
      </c>
      <c r="AG579" s="113"/>
      <c r="AH579" s="54">
        <f t="shared" si="18"/>
        <v>0.65</v>
      </c>
      <c r="AI579" s="54">
        <f t="shared" si="19"/>
        <v>0.65</v>
      </c>
      <c r="AJ579" s="135">
        <v>8851042</v>
      </c>
      <c r="AK579" s="109">
        <v>30801</v>
      </c>
      <c r="AL579" s="149" t="s">
        <v>957</v>
      </c>
      <c r="AM579" s="136">
        <v>5100000</v>
      </c>
      <c r="AN579" s="192"/>
    </row>
    <row r="580" spans="1:40" ht="38.25" x14ac:dyDescent="0.25">
      <c r="A580" s="96">
        <v>2</v>
      </c>
      <c r="B580" s="102" t="s">
        <v>402</v>
      </c>
      <c r="C580" s="96">
        <v>1</v>
      </c>
      <c r="D580" s="96" t="s">
        <v>1630</v>
      </c>
      <c r="E580" s="102" t="s">
        <v>1620</v>
      </c>
      <c r="F580" s="98">
        <v>4</v>
      </c>
      <c r="G580" s="96" t="s">
        <v>1647</v>
      </c>
      <c r="H580" s="102" t="s">
        <v>1648</v>
      </c>
      <c r="I580" s="96">
        <v>15</v>
      </c>
      <c r="J580" s="96"/>
      <c r="K580" s="102" t="s">
        <v>1622</v>
      </c>
      <c r="L580" s="98">
        <v>2020051290050</v>
      </c>
      <c r="M580" s="96">
        <v>2</v>
      </c>
      <c r="N580" s="96">
        <v>2142</v>
      </c>
      <c r="O580" s="97" t="str">
        <f>+VLOOKUP(N580,'[9]Productos PD'!$B$2:$C$349,2,FALSE)</f>
        <v>Acciones que permitan desarrollar unidades productivas agropecuarias con enfoque agroecológico y autosostenible en la zona urbana y rural.</v>
      </c>
      <c r="P580" s="96" t="s">
        <v>952</v>
      </c>
      <c r="Q580" s="96">
        <v>4</v>
      </c>
      <c r="R580" s="122" t="s">
        <v>953</v>
      </c>
      <c r="S580" s="125">
        <v>1</v>
      </c>
      <c r="T580" s="102" t="s">
        <v>1602</v>
      </c>
      <c r="U580" s="104" t="s">
        <v>1652</v>
      </c>
      <c r="V580" s="96" t="s">
        <v>952</v>
      </c>
      <c r="W580" s="125">
        <v>50</v>
      </c>
      <c r="X580" s="96" t="s">
        <v>956</v>
      </c>
      <c r="Y580" s="144">
        <v>0.5</v>
      </c>
      <c r="Z580" s="126">
        <v>12</v>
      </c>
      <c r="AA580" s="126">
        <v>14</v>
      </c>
      <c r="AB580" s="113">
        <v>13</v>
      </c>
      <c r="AC580" s="129">
        <v>0</v>
      </c>
      <c r="AD580" s="113">
        <v>12</v>
      </c>
      <c r="AE580" s="174">
        <v>1</v>
      </c>
      <c r="AF580" s="113">
        <v>13</v>
      </c>
      <c r="AG580" s="113"/>
      <c r="AH580" s="54">
        <f t="shared" si="18"/>
        <v>0.3</v>
      </c>
      <c r="AI580" s="54">
        <f t="shared" si="19"/>
        <v>0.3</v>
      </c>
      <c r="AJ580" s="135">
        <v>15750000</v>
      </c>
      <c r="AK580" s="109">
        <v>30801</v>
      </c>
      <c r="AL580" s="149" t="s">
        <v>957</v>
      </c>
      <c r="AM580" s="136">
        <v>5000000</v>
      </c>
      <c r="AN580" s="192"/>
    </row>
    <row r="581" spans="1:40" ht="38.25" x14ac:dyDescent="0.25">
      <c r="A581" s="96">
        <v>2</v>
      </c>
      <c r="B581" s="102" t="s">
        <v>402</v>
      </c>
      <c r="C581" s="96">
        <v>1</v>
      </c>
      <c r="D581" s="96" t="s">
        <v>1630</v>
      </c>
      <c r="E581" s="102" t="s">
        <v>1620</v>
      </c>
      <c r="F581" s="98">
        <v>4</v>
      </c>
      <c r="G581" s="96" t="s">
        <v>1647</v>
      </c>
      <c r="H581" s="102" t="s">
        <v>1648</v>
      </c>
      <c r="I581" s="96">
        <v>15</v>
      </c>
      <c r="J581" s="96"/>
      <c r="K581" s="102" t="s">
        <v>1622</v>
      </c>
      <c r="L581" s="98">
        <v>2020051290050</v>
      </c>
      <c r="M581" s="96">
        <v>2</v>
      </c>
      <c r="N581" s="96">
        <v>2142</v>
      </c>
      <c r="O581" s="97" t="str">
        <f>+VLOOKUP(N581,'[9]Productos PD'!$B$2:$C$349,2,FALSE)</f>
        <v>Acciones que permitan desarrollar unidades productivas agropecuarias con enfoque agroecológico y autosostenible en la zona urbana y rural.</v>
      </c>
      <c r="P581" s="96" t="s">
        <v>952</v>
      </c>
      <c r="Q581" s="96">
        <v>4</v>
      </c>
      <c r="R581" s="122" t="s">
        <v>953</v>
      </c>
      <c r="S581" s="125">
        <v>1</v>
      </c>
      <c r="T581" s="102" t="s">
        <v>1602</v>
      </c>
      <c r="U581" s="104" t="s">
        <v>1652</v>
      </c>
      <c r="V581" s="96" t="s">
        <v>952</v>
      </c>
      <c r="W581" s="125">
        <v>50</v>
      </c>
      <c r="X581" s="96" t="s">
        <v>956</v>
      </c>
      <c r="Y581" s="144">
        <v>0.5</v>
      </c>
      <c r="Z581" s="126">
        <v>12</v>
      </c>
      <c r="AA581" s="126">
        <v>14</v>
      </c>
      <c r="AB581" s="113">
        <v>13</v>
      </c>
      <c r="AC581" s="129">
        <v>0</v>
      </c>
      <c r="AD581" s="113">
        <v>12</v>
      </c>
      <c r="AE581" s="174">
        <v>1</v>
      </c>
      <c r="AF581" s="113">
        <v>13</v>
      </c>
      <c r="AG581" s="113"/>
      <c r="AH581" s="54">
        <f t="shared" si="18"/>
        <v>0.3</v>
      </c>
      <c r="AI581" s="54">
        <f t="shared" si="19"/>
        <v>0.3</v>
      </c>
      <c r="AJ581" s="135">
        <v>15750000</v>
      </c>
      <c r="AK581" s="109">
        <v>30801</v>
      </c>
      <c r="AL581" s="149" t="s">
        <v>957</v>
      </c>
      <c r="AM581" s="136">
        <v>5000000</v>
      </c>
      <c r="AN581" s="192"/>
    </row>
    <row r="582" spans="1:40" ht="38.25" x14ac:dyDescent="0.25">
      <c r="A582" s="96">
        <v>2</v>
      </c>
      <c r="B582" s="102" t="s">
        <v>402</v>
      </c>
      <c r="C582" s="96">
        <v>1</v>
      </c>
      <c r="D582" s="96" t="s">
        <v>1630</v>
      </c>
      <c r="E582" s="102" t="s">
        <v>1620</v>
      </c>
      <c r="F582" s="98">
        <v>4</v>
      </c>
      <c r="G582" s="96" t="s">
        <v>1647</v>
      </c>
      <c r="H582" s="102" t="s">
        <v>1648</v>
      </c>
      <c r="I582" s="96">
        <v>15</v>
      </c>
      <c r="J582" s="96"/>
      <c r="K582" s="102" t="s">
        <v>1622</v>
      </c>
      <c r="L582" s="98">
        <v>2020051290050</v>
      </c>
      <c r="M582" s="96">
        <v>2</v>
      </c>
      <c r="N582" s="96">
        <v>2142</v>
      </c>
      <c r="O582" s="97" t="str">
        <f>+VLOOKUP(N582,'[9]Productos PD'!$B$2:$C$349,2,FALSE)</f>
        <v>Acciones que permitan desarrollar unidades productivas agropecuarias con enfoque agroecológico y autosostenible en la zona urbana y rural.</v>
      </c>
      <c r="P582" s="96" t="s">
        <v>952</v>
      </c>
      <c r="Q582" s="96">
        <v>4</v>
      </c>
      <c r="R582" s="122" t="s">
        <v>953</v>
      </c>
      <c r="S582" s="125">
        <v>1</v>
      </c>
      <c r="T582" s="102" t="s">
        <v>1602</v>
      </c>
      <c r="U582" s="104" t="s">
        <v>1653</v>
      </c>
      <c r="V582" s="96" t="s">
        <v>952</v>
      </c>
      <c r="W582" s="125">
        <v>50</v>
      </c>
      <c r="X582" s="96" t="s">
        <v>956</v>
      </c>
      <c r="Y582" s="144">
        <v>0.1</v>
      </c>
      <c r="Z582" s="126">
        <v>5</v>
      </c>
      <c r="AA582" s="126">
        <v>4</v>
      </c>
      <c r="AB582" s="113">
        <v>15</v>
      </c>
      <c r="AC582" s="129">
        <v>21</v>
      </c>
      <c r="AD582" s="113">
        <v>15</v>
      </c>
      <c r="AE582" s="174">
        <v>3</v>
      </c>
      <c r="AF582" s="113">
        <v>15</v>
      </c>
      <c r="AG582" s="113"/>
      <c r="AH582" s="54">
        <f t="shared" si="18"/>
        <v>0.56000000000000005</v>
      </c>
      <c r="AI582" s="54">
        <f t="shared" si="19"/>
        <v>0.56000000000000005</v>
      </c>
      <c r="AJ582" s="135">
        <v>49164300</v>
      </c>
      <c r="AK582" s="109">
        <v>30801</v>
      </c>
      <c r="AL582" s="149" t="s">
        <v>957</v>
      </c>
      <c r="AM582" s="136">
        <v>9359893</v>
      </c>
      <c r="AN582" s="192"/>
    </row>
    <row r="583" spans="1:40" ht="38.25" x14ac:dyDescent="0.25">
      <c r="A583" s="96">
        <v>2</v>
      </c>
      <c r="B583" s="102" t="s">
        <v>402</v>
      </c>
      <c r="C583" s="96">
        <v>1</v>
      </c>
      <c r="D583" s="96" t="s">
        <v>1630</v>
      </c>
      <c r="E583" s="102" t="s">
        <v>1620</v>
      </c>
      <c r="F583" s="98">
        <v>4</v>
      </c>
      <c r="G583" s="96" t="s">
        <v>1647</v>
      </c>
      <c r="H583" s="102" t="s">
        <v>1648</v>
      </c>
      <c r="I583" s="96">
        <v>15</v>
      </c>
      <c r="J583" s="96"/>
      <c r="K583" s="102" t="s">
        <v>1622</v>
      </c>
      <c r="L583" s="98">
        <v>2020051290050</v>
      </c>
      <c r="M583" s="96">
        <v>2</v>
      </c>
      <c r="N583" s="96">
        <v>2142</v>
      </c>
      <c r="O583" s="97" t="str">
        <f>+VLOOKUP(N583,'[9]Productos PD'!$B$2:$C$349,2,FALSE)</f>
        <v>Acciones que permitan desarrollar unidades productivas agropecuarias con enfoque agroecológico y autosostenible en la zona urbana y rural.</v>
      </c>
      <c r="P583" s="96" t="s">
        <v>952</v>
      </c>
      <c r="Q583" s="96">
        <v>4</v>
      </c>
      <c r="R583" s="122" t="s">
        <v>953</v>
      </c>
      <c r="S583" s="125">
        <v>1</v>
      </c>
      <c r="T583" s="102" t="s">
        <v>1602</v>
      </c>
      <c r="U583" s="104" t="s">
        <v>1654</v>
      </c>
      <c r="V583" s="96" t="s">
        <v>952</v>
      </c>
      <c r="W583" s="125">
        <v>50</v>
      </c>
      <c r="X583" s="96" t="s">
        <v>956</v>
      </c>
      <c r="Y583" s="144">
        <v>0.1</v>
      </c>
      <c r="Z583" s="126">
        <v>0</v>
      </c>
      <c r="AA583" s="126">
        <v>0</v>
      </c>
      <c r="AB583" s="113">
        <v>17</v>
      </c>
      <c r="AC583" s="129">
        <v>12</v>
      </c>
      <c r="AD583" s="113">
        <v>17</v>
      </c>
      <c r="AE583" s="174">
        <v>7</v>
      </c>
      <c r="AF583" s="113">
        <v>16</v>
      </c>
      <c r="AG583" s="113"/>
      <c r="AH583" s="54">
        <f t="shared" si="18"/>
        <v>0.38</v>
      </c>
      <c r="AI583" s="54">
        <f t="shared" si="19"/>
        <v>0.38</v>
      </c>
      <c r="AJ583" s="135">
        <v>17750000</v>
      </c>
      <c r="AK583" s="109">
        <v>30801</v>
      </c>
      <c r="AL583" s="149" t="s">
        <v>957</v>
      </c>
      <c r="AM583" s="136">
        <v>13425356</v>
      </c>
      <c r="AN583" s="192"/>
    </row>
    <row r="584" spans="1:40" ht="38.25" x14ac:dyDescent="0.25">
      <c r="A584" s="96">
        <v>2</v>
      </c>
      <c r="B584" s="102" t="s">
        <v>402</v>
      </c>
      <c r="C584" s="96">
        <v>1</v>
      </c>
      <c r="D584" s="96" t="s">
        <v>1630</v>
      </c>
      <c r="E584" s="102" t="s">
        <v>1620</v>
      </c>
      <c r="F584" s="98">
        <v>4</v>
      </c>
      <c r="G584" s="96" t="s">
        <v>1647</v>
      </c>
      <c r="H584" s="102" t="s">
        <v>1648</v>
      </c>
      <c r="I584" s="96">
        <v>15</v>
      </c>
      <c r="J584" s="96"/>
      <c r="K584" s="102" t="s">
        <v>1622</v>
      </c>
      <c r="L584" s="98">
        <v>2020051290050</v>
      </c>
      <c r="M584" s="96">
        <v>2</v>
      </c>
      <c r="N584" s="96">
        <v>2142</v>
      </c>
      <c r="O584" s="97" t="str">
        <f>+VLOOKUP(N584,'[9]Productos PD'!$B$2:$C$349,2,FALSE)</f>
        <v>Acciones que permitan desarrollar unidades productivas agropecuarias con enfoque agroecológico y autosostenible en la zona urbana y rural.</v>
      </c>
      <c r="P584" s="96" t="s">
        <v>952</v>
      </c>
      <c r="Q584" s="96">
        <v>4</v>
      </c>
      <c r="R584" s="122" t="s">
        <v>953</v>
      </c>
      <c r="S584" s="125">
        <v>1</v>
      </c>
      <c r="T584" s="102" t="s">
        <v>1602</v>
      </c>
      <c r="U584" s="104" t="s">
        <v>1655</v>
      </c>
      <c r="V584" s="96" t="s">
        <v>952</v>
      </c>
      <c r="W584" s="125">
        <v>301</v>
      </c>
      <c r="X584" s="96" t="s">
        <v>956</v>
      </c>
      <c r="Y584" s="144">
        <v>0.1</v>
      </c>
      <c r="Z584" s="126">
        <v>68</v>
      </c>
      <c r="AA584" s="126">
        <v>80</v>
      </c>
      <c r="AB584" s="113">
        <v>102</v>
      </c>
      <c r="AC584" s="129">
        <v>86</v>
      </c>
      <c r="AD584" s="113">
        <v>102</v>
      </c>
      <c r="AE584" s="174">
        <v>61</v>
      </c>
      <c r="AF584" s="113">
        <v>29</v>
      </c>
      <c r="AG584" s="113"/>
      <c r="AH584" s="54">
        <f t="shared" si="18"/>
        <v>0.75415282392026584</v>
      </c>
      <c r="AI584" s="54">
        <f t="shared" si="19"/>
        <v>0.75415282392026584</v>
      </c>
      <c r="AJ584" s="135">
        <v>9667823</v>
      </c>
      <c r="AK584" s="109">
        <v>30801</v>
      </c>
      <c r="AL584" s="149" t="s">
        <v>957</v>
      </c>
      <c r="AM584" s="136">
        <v>6000000</v>
      </c>
      <c r="AN584" s="192"/>
    </row>
    <row r="585" spans="1:40" ht="38.25" x14ac:dyDescent="0.25">
      <c r="A585" s="96">
        <v>2</v>
      </c>
      <c r="B585" s="102" t="s">
        <v>402</v>
      </c>
      <c r="C585" s="96">
        <v>1</v>
      </c>
      <c r="D585" s="96" t="s">
        <v>1630</v>
      </c>
      <c r="E585" s="102" t="s">
        <v>1620</v>
      </c>
      <c r="F585" s="98">
        <v>4</v>
      </c>
      <c r="G585" s="96" t="s">
        <v>1647</v>
      </c>
      <c r="H585" s="102" t="s">
        <v>1648</v>
      </c>
      <c r="I585" s="96">
        <v>15</v>
      </c>
      <c r="J585" s="96"/>
      <c r="K585" s="102" t="s">
        <v>1622</v>
      </c>
      <c r="L585" s="98">
        <v>2020051290050</v>
      </c>
      <c r="M585" s="96">
        <v>2</v>
      </c>
      <c r="N585" s="96">
        <v>2142</v>
      </c>
      <c r="O585" s="97" t="str">
        <f>+VLOOKUP(N585,'[9]Productos PD'!$B$2:$C$349,2,FALSE)</f>
        <v>Acciones que permitan desarrollar unidades productivas agropecuarias con enfoque agroecológico y autosostenible en la zona urbana y rural.</v>
      </c>
      <c r="P585" s="96" t="s">
        <v>952</v>
      </c>
      <c r="Q585" s="96">
        <v>4</v>
      </c>
      <c r="R585" s="122" t="s">
        <v>953</v>
      </c>
      <c r="S585" s="125">
        <v>1</v>
      </c>
      <c r="T585" s="102" t="s">
        <v>1602</v>
      </c>
      <c r="U585" s="104" t="s">
        <v>1656</v>
      </c>
      <c r="V585" s="96" t="s">
        <v>952</v>
      </c>
      <c r="W585" s="125">
        <v>150</v>
      </c>
      <c r="X585" s="96" t="s">
        <v>956</v>
      </c>
      <c r="Y585" s="144">
        <v>0.1</v>
      </c>
      <c r="Z585" s="126">
        <v>25</v>
      </c>
      <c r="AA585" s="126">
        <v>24</v>
      </c>
      <c r="AB585" s="113">
        <v>42</v>
      </c>
      <c r="AC585" s="129">
        <v>51</v>
      </c>
      <c r="AD585" s="113">
        <v>42</v>
      </c>
      <c r="AE585" s="174">
        <v>61</v>
      </c>
      <c r="AF585" s="113">
        <v>41</v>
      </c>
      <c r="AG585" s="113"/>
      <c r="AH585" s="54">
        <f t="shared" ref="AH585:AH648" si="20">+IF(X585="Acumulado",(AA585+AC585+AE585+AG585)/(Z585+AB585+AD585+AF585),
IF(X585="No acumulado",IF(AG585&lt;&gt;"",(AG585/IF(AF585=0,1,AF585)),IF(AE585&lt;&gt;"",(AE585/IF(AD585=0,1,AD585)),IF(AC585&lt;&gt;"",(AC585/IF(AB585=0,1,AB585)),IF(AA585&lt;&gt;"",(AA585/IF(Z585=0,1,Z585)))))), IF(X585="Mantenimiento",IF(AG585&lt;&gt;"",(AG585/IF(AG585=0,1,AG585)),IF(AE585&lt;&gt;"",(AE585/IF(AE585=0,1,AE585)),IF(AC585&lt;&gt;"",(AC585/IF(AC585=0,1,AC585)),IF(AA585&lt;&gt;"",(AA585/IF(AA585=0,1,AA585)))))))))</f>
        <v>0.90666666666666662</v>
      </c>
      <c r="AI585" s="54">
        <f t="shared" ref="AI585:AI648" si="21">+IF(AH585&gt;1,1,AH585)</f>
        <v>0.90666666666666662</v>
      </c>
      <c r="AJ585" s="135">
        <v>7750000</v>
      </c>
      <c r="AK585" s="109">
        <v>30801</v>
      </c>
      <c r="AL585" s="149" t="s">
        <v>957</v>
      </c>
      <c r="AM585" s="136">
        <v>7000000</v>
      </c>
      <c r="AN585" s="192"/>
    </row>
    <row r="586" spans="1:40" ht="38.25" x14ac:dyDescent="0.25">
      <c r="A586" s="96">
        <v>2</v>
      </c>
      <c r="B586" s="102" t="s">
        <v>402</v>
      </c>
      <c r="C586" s="96">
        <v>1</v>
      </c>
      <c r="D586" s="96" t="s">
        <v>1630</v>
      </c>
      <c r="E586" s="102" t="s">
        <v>1620</v>
      </c>
      <c r="F586" s="98">
        <v>4</v>
      </c>
      <c r="G586" s="96" t="s">
        <v>1647</v>
      </c>
      <c r="H586" s="102" t="s">
        <v>1648</v>
      </c>
      <c r="I586" s="96">
        <v>15</v>
      </c>
      <c r="J586" s="96"/>
      <c r="K586" s="102" t="s">
        <v>1622</v>
      </c>
      <c r="L586" s="98">
        <v>2020051290050</v>
      </c>
      <c r="M586" s="96">
        <v>2</v>
      </c>
      <c r="N586" s="96">
        <v>2142</v>
      </c>
      <c r="O586" s="97" t="str">
        <f>+VLOOKUP(N586,'[9]Productos PD'!$B$2:$C$349,2,FALSE)</f>
        <v>Acciones que permitan desarrollar unidades productivas agropecuarias con enfoque agroecológico y autosostenible en la zona urbana y rural.</v>
      </c>
      <c r="P586" s="96" t="s">
        <v>952</v>
      </c>
      <c r="Q586" s="96">
        <v>4</v>
      </c>
      <c r="R586" s="122" t="s">
        <v>953</v>
      </c>
      <c r="S586" s="125">
        <v>1</v>
      </c>
      <c r="T586" s="102" t="s">
        <v>1602</v>
      </c>
      <c r="U586" s="104" t="s">
        <v>1657</v>
      </c>
      <c r="V586" s="96" t="s">
        <v>952</v>
      </c>
      <c r="W586" s="125">
        <v>60</v>
      </c>
      <c r="X586" s="96" t="s">
        <v>956</v>
      </c>
      <c r="Y586" s="144">
        <v>0.1</v>
      </c>
      <c r="Z586" s="126">
        <v>15</v>
      </c>
      <c r="AA586" s="126">
        <v>13</v>
      </c>
      <c r="AB586" s="113">
        <v>15</v>
      </c>
      <c r="AC586" s="129">
        <v>23</v>
      </c>
      <c r="AD586" s="113">
        <v>15</v>
      </c>
      <c r="AE586" s="174">
        <v>48</v>
      </c>
      <c r="AF586" s="113">
        <v>15</v>
      </c>
      <c r="AG586" s="113"/>
      <c r="AH586" s="54">
        <f t="shared" si="20"/>
        <v>1.4</v>
      </c>
      <c r="AI586" s="54">
        <f t="shared" si="21"/>
        <v>1</v>
      </c>
      <c r="AJ586" s="135">
        <v>7750000</v>
      </c>
      <c r="AK586" s="109">
        <v>30801</v>
      </c>
      <c r="AL586" s="149" t="s">
        <v>957</v>
      </c>
      <c r="AM586" s="136">
        <v>6300000</v>
      </c>
      <c r="AN586" s="192"/>
    </row>
    <row r="587" spans="1:40" ht="25.5" x14ac:dyDescent="0.25">
      <c r="A587" s="96">
        <v>3</v>
      </c>
      <c r="B587" s="102" t="s">
        <v>281</v>
      </c>
      <c r="C587" s="96">
        <v>6</v>
      </c>
      <c r="D587" s="96" t="s">
        <v>1658</v>
      </c>
      <c r="E587" s="102" t="s">
        <v>1659</v>
      </c>
      <c r="F587" s="98">
        <v>2</v>
      </c>
      <c r="G587" s="96" t="s">
        <v>1660</v>
      </c>
      <c r="H587" s="102" t="s">
        <v>1661</v>
      </c>
      <c r="I587" s="96">
        <v>3</v>
      </c>
      <c r="J587" s="96"/>
      <c r="K587" s="102" t="s">
        <v>1662</v>
      </c>
      <c r="L587" s="98">
        <v>2020051290053</v>
      </c>
      <c r="M587" s="96">
        <v>1</v>
      </c>
      <c r="N587" s="96">
        <v>3621</v>
      </c>
      <c r="O587" s="97" t="str">
        <f>+VLOOKUP(N587,'[9]Productos PD'!$B$2:$C$349,2,FALSE)</f>
        <v>Acciones de esterilización de Caninos y felinos del Municipio de Caldas.</v>
      </c>
      <c r="P587" s="96" t="s">
        <v>952</v>
      </c>
      <c r="Q587" s="96">
        <v>4</v>
      </c>
      <c r="R587" s="122" t="s">
        <v>953</v>
      </c>
      <c r="S587" s="125">
        <v>1</v>
      </c>
      <c r="T587" s="102" t="s">
        <v>1602</v>
      </c>
      <c r="U587" s="97" t="s">
        <v>1663</v>
      </c>
      <c r="V587" s="96" t="s">
        <v>952</v>
      </c>
      <c r="W587" s="125">
        <v>27</v>
      </c>
      <c r="X587" s="96" t="s">
        <v>956</v>
      </c>
      <c r="Y587" s="122">
        <v>0.5</v>
      </c>
      <c r="Z587" s="126">
        <v>3</v>
      </c>
      <c r="AA587" s="126">
        <v>4</v>
      </c>
      <c r="AB587" s="113">
        <v>8</v>
      </c>
      <c r="AC587" s="129">
        <v>7</v>
      </c>
      <c r="AD587" s="113">
        <v>8</v>
      </c>
      <c r="AE587" s="174">
        <v>9</v>
      </c>
      <c r="AF587" s="113">
        <v>8</v>
      </c>
      <c r="AG587" s="113"/>
      <c r="AH587" s="54">
        <f t="shared" si="20"/>
        <v>0.7407407407407407</v>
      </c>
      <c r="AI587" s="54">
        <f t="shared" si="21"/>
        <v>0.7407407407407407</v>
      </c>
      <c r="AJ587" s="135">
        <v>4759016</v>
      </c>
      <c r="AK587" s="109">
        <v>30801</v>
      </c>
      <c r="AL587" s="149" t="s">
        <v>957</v>
      </c>
      <c r="AM587" s="135">
        <v>4759016</v>
      </c>
      <c r="AN587" s="192"/>
    </row>
    <row r="588" spans="1:40" ht="25.5" x14ac:dyDescent="0.25">
      <c r="A588" s="96">
        <v>3</v>
      </c>
      <c r="B588" s="102" t="s">
        <v>281</v>
      </c>
      <c r="C588" s="96">
        <v>6</v>
      </c>
      <c r="D588" s="96" t="s">
        <v>1658</v>
      </c>
      <c r="E588" s="102" t="s">
        <v>1659</v>
      </c>
      <c r="F588" s="98">
        <v>2</v>
      </c>
      <c r="G588" s="96" t="s">
        <v>1660</v>
      </c>
      <c r="H588" s="102" t="s">
        <v>1661</v>
      </c>
      <c r="I588" s="96">
        <v>3</v>
      </c>
      <c r="J588" s="96"/>
      <c r="K588" s="102" t="s">
        <v>1662</v>
      </c>
      <c r="L588" s="98">
        <v>2020051290053</v>
      </c>
      <c r="M588" s="96">
        <v>1</v>
      </c>
      <c r="N588" s="96">
        <v>3621</v>
      </c>
      <c r="O588" s="97" t="str">
        <f>+VLOOKUP(N588,'[9]Productos PD'!$B$2:$C$349,2,FALSE)</f>
        <v>Acciones de esterilización de Caninos y felinos del Municipio de Caldas.</v>
      </c>
      <c r="P588" s="96" t="s">
        <v>952</v>
      </c>
      <c r="Q588" s="96">
        <v>4</v>
      </c>
      <c r="R588" s="122" t="s">
        <v>953</v>
      </c>
      <c r="S588" s="125">
        <v>1</v>
      </c>
      <c r="T588" s="102" t="s">
        <v>1602</v>
      </c>
      <c r="U588" s="97" t="s">
        <v>1664</v>
      </c>
      <c r="V588" s="96" t="s">
        <v>952</v>
      </c>
      <c r="W588" s="125">
        <v>1207</v>
      </c>
      <c r="X588" s="96" t="s">
        <v>956</v>
      </c>
      <c r="Y588" s="122">
        <v>0.5</v>
      </c>
      <c r="Z588" s="126">
        <v>107</v>
      </c>
      <c r="AA588" s="126">
        <v>86</v>
      </c>
      <c r="AB588" s="113">
        <v>100</v>
      </c>
      <c r="AC588" s="129">
        <v>103</v>
      </c>
      <c r="AD588" s="113">
        <v>500</v>
      </c>
      <c r="AE588" s="275">
        <v>350</v>
      </c>
      <c r="AF588" s="113">
        <v>500</v>
      </c>
      <c r="AG588" s="113"/>
      <c r="AH588" s="54">
        <f t="shared" si="20"/>
        <v>0.44656172328086163</v>
      </c>
      <c r="AI588" s="54">
        <f t="shared" si="21"/>
        <v>0.44656172328086163</v>
      </c>
      <c r="AJ588" s="135">
        <v>12089808.5</v>
      </c>
      <c r="AK588" s="109">
        <v>30801</v>
      </c>
      <c r="AL588" s="149" t="s">
        <v>957</v>
      </c>
      <c r="AM588" s="136">
        <v>8000000</v>
      </c>
      <c r="AN588" s="192"/>
    </row>
    <row r="589" spans="1:40" ht="25.5" x14ac:dyDescent="0.25">
      <c r="A589" s="96">
        <v>3</v>
      </c>
      <c r="B589" s="102" t="s">
        <v>281</v>
      </c>
      <c r="C589" s="96">
        <v>6</v>
      </c>
      <c r="D589" s="96" t="s">
        <v>1658</v>
      </c>
      <c r="E589" s="102" t="s">
        <v>1659</v>
      </c>
      <c r="F589" s="98">
        <v>2</v>
      </c>
      <c r="G589" s="96" t="s">
        <v>1660</v>
      </c>
      <c r="H589" s="102" t="s">
        <v>1661</v>
      </c>
      <c r="I589" s="96">
        <v>3</v>
      </c>
      <c r="J589" s="96"/>
      <c r="K589" s="102" t="s">
        <v>1662</v>
      </c>
      <c r="L589" s="98">
        <v>2020051290053</v>
      </c>
      <c r="M589" s="96">
        <v>1</v>
      </c>
      <c r="N589" s="96">
        <v>3621</v>
      </c>
      <c r="O589" s="97" t="str">
        <f>+VLOOKUP(N589,'[9]Productos PD'!$B$2:$C$349,2,FALSE)</f>
        <v>Acciones de esterilización de Caninos y felinos del Municipio de Caldas.</v>
      </c>
      <c r="P589" s="96" t="s">
        <v>952</v>
      </c>
      <c r="Q589" s="96">
        <v>4</v>
      </c>
      <c r="R589" s="122" t="s">
        <v>953</v>
      </c>
      <c r="S589" s="125">
        <v>1</v>
      </c>
      <c r="T589" s="102" t="s">
        <v>1602</v>
      </c>
      <c r="U589" s="97" t="s">
        <v>1664</v>
      </c>
      <c r="V589" s="96" t="s">
        <v>952</v>
      </c>
      <c r="W589" s="125">
        <v>1207</v>
      </c>
      <c r="X589" s="96" t="s">
        <v>956</v>
      </c>
      <c r="Y589" s="122">
        <v>0.5</v>
      </c>
      <c r="Z589" s="126">
        <v>107</v>
      </c>
      <c r="AA589" s="126">
        <v>86</v>
      </c>
      <c r="AB589" s="113">
        <v>100</v>
      </c>
      <c r="AC589" s="129">
        <v>103</v>
      </c>
      <c r="AD589" s="113">
        <v>500</v>
      </c>
      <c r="AE589" s="275">
        <v>350</v>
      </c>
      <c r="AF589" s="113">
        <v>500</v>
      </c>
      <c r="AG589" s="113"/>
      <c r="AH589" s="54">
        <f t="shared" si="20"/>
        <v>0.44656172328086163</v>
      </c>
      <c r="AI589" s="54">
        <f t="shared" si="21"/>
        <v>0.44656172328086163</v>
      </c>
      <c r="AJ589" s="135">
        <v>60000000</v>
      </c>
      <c r="AK589" s="109"/>
      <c r="AL589" s="149" t="s">
        <v>965</v>
      </c>
      <c r="AM589" s="136">
        <v>20000000</v>
      </c>
      <c r="AN589" s="192"/>
    </row>
    <row r="590" spans="1:40" ht="25.5" x14ac:dyDescent="0.25">
      <c r="A590" s="96">
        <v>3</v>
      </c>
      <c r="B590" s="102" t="s">
        <v>281</v>
      </c>
      <c r="C590" s="96">
        <v>6</v>
      </c>
      <c r="D590" s="96" t="s">
        <v>1658</v>
      </c>
      <c r="E590" s="102" t="s">
        <v>1659</v>
      </c>
      <c r="F590" s="98">
        <v>2</v>
      </c>
      <c r="G590" s="96" t="s">
        <v>1660</v>
      </c>
      <c r="H590" s="102" t="s">
        <v>1661</v>
      </c>
      <c r="I590" s="96">
        <v>3</v>
      </c>
      <c r="J590" s="96"/>
      <c r="K590" s="102" t="s">
        <v>1662</v>
      </c>
      <c r="L590" s="98">
        <v>2020051290053</v>
      </c>
      <c r="M590" s="96">
        <v>2</v>
      </c>
      <c r="N590" s="96">
        <v>3622</v>
      </c>
      <c r="O590" s="97" t="str">
        <f>+VLOOKUP(N590,'[9]Productos PD'!$B$2:$C$349,2,FALSE)</f>
        <v>Acciones para el fortalecimiento técnico, operativo e institucional del Albergue de animales municipal.</v>
      </c>
      <c r="P590" s="96" t="s">
        <v>952</v>
      </c>
      <c r="Q590" s="96">
        <v>4</v>
      </c>
      <c r="R590" s="122" t="s">
        <v>1180</v>
      </c>
      <c r="S590" s="125">
        <v>4</v>
      </c>
      <c r="T590" s="102" t="s">
        <v>1602</v>
      </c>
      <c r="U590" s="97" t="s">
        <v>1665</v>
      </c>
      <c r="V590" s="96" t="s">
        <v>952</v>
      </c>
      <c r="W590" s="125">
        <v>1</v>
      </c>
      <c r="X590" s="96" t="s">
        <v>956</v>
      </c>
      <c r="Y590" s="122">
        <v>0.1</v>
      </c>
      <c r="Z590" s="126">
        <v>0</v>
      </c>
      <c r="AA590" s="126">
        <v>0</v>
      </c>
      <c r="AB590" s="113">
        <v>0</v>
      </c>
      <c r="AC590" s="129">
        <v>0</v>
      </c>
      <c r="AD590" s="113">
        <v>1</v>
      </c>
      <c r="AE590" s="275" t="s">
        <v>2134</v>
      </c>
      <c r="AF590" s="113">
        <v>0</v>
      </c>
      <c r="AG590" s="113"/>
      <c r="AH590" s="54" t="e">
        <f t="shared" si="20"/>
        <v>#VALUE!</v>
      </c>
      <c r="AI590" s="54" t="e">
        <f t="shared" si="21"/>
        <v>#VALUE!</v>
      </c>
      <c r="AJ590" s="135">
        <v>64000000</v>
      </c>
      <c r="AK590" s="109">
        <v>30801</v>
      </c>
      <c r="AL590" s="149" t="s">
        <v>957</v>
      </c>
      <c r="AM590" s="136">
        <v>0</v>
      </c>
      <c r="AN590" s="192"/>
    </row>
    <row r="591" spans="1:40" ht="25.5" x14ac:dyDescent="0.25">
      <c r="A591" s="96">
        <v>3</v>
      </c>
      <c r="B591" s="102" t="s">
        <v>281</v>
      </c>
      <c r="C591" s="96">
        <v>6</v>
      </c>
      <c r="D591" s="96" t="s">
        <v>1658</v>
      </c>
      <c r="E591" s="102" t="s">
        <v>1659</v>
      </c>
      <c r="F591" s="98">
        <v>2</v>
      </c>
      <c r="G591" s="96" t="s">
        <v>1660</v>
      </c>
      <c r="H591" s="102" t="s">
        <v>1661</v>
      </c>
      <c r="I591" s="96">
        <v>3</v>
      </c>
      <c r="J591" s="96"/>
      <c r="K591" s="102" t="s">
        <v>1662</v>
      </c>
      <c r="L591" s="98">
        <v>2020051290053</v>
      </c>
      <c r="M591" s="96">
        <v>2</v>
      </c>
      <c r="N591" s="96">
        <v>3622</v>
      </c>
      <c r="O591" s="97" t="str">
        <f>+VLOOKUP(N591,'[9]Productos PD'!$B$2:$C$349,2,FALSE)</f>
        <v>Acciones para el fortalecimiento técnico, operativo e institucional del Albergue de animales municipal.</v>
      </c>
      <c r="P591" s="96" t="s">
        <v>952</v>
      </c>
      <c r="Q591" s="96">
        <v>4</v>
      </c>
      <c r="R591" s="122" t="s">
        <v>1180</v>
      </c>
      <c r="S591" s="125">
        <v>4</v>
      </c>
      <c r="T591" s="102" t="s">
        <v>1602</v>
      </c>
      <c r="U591" s="97" t="s">
        <v>1666</v>
      </c>
      <c r="V591" s="96" t="s">
        <v>952</v>
      </c>
      <c r="W591" s="125">
        <v>1</v>
      </c>
      <c r="X591" s="103" t="s">
        <v>962</v>
      </c>
      <c r="Y591" s="122">
        <v>0.3</v>
      </c>
      <c r="Z591" s="126">
        <v>1</v>
      </c>
      <c r="AA591" s="126">
        <v>1</v>
      </c>
      <c r="AB591" s="113">
        <v>1</v>
      </c>
      <c r="AC591" s="129">
        <v>1</v>
      </c>
      <c r="AD591" s="113">
        <v>1</v>
      </c>
      <c r="AE591" s="275">
        <v>1</v>
      </c>
      <c r="AF591" s="113">
        <v>1</v>
      </c>
      <c r="AG591" s="113"/>
      <c r="AH591" s="54">
        <f t="shared" si="20"/>
        <v>1</v>
      </c>
      <c r="AI591" s="54">
        <f t="shared" si="21"/>
        <v>1</v>
      </c>
      <c r="AJ591" s="135">
        <v>42000000</v>
      </c>
      <c r="AK591" s="109">
        <v>30801</v>
      </c>
      <c r="AL591" s="149" t="s">
        <v>957</v>
      </c>
      <c r="AM591" s="136">
        <v>40000000</v>
      </c>
      <c r="AN591" s="192"/>
    </row>
    <row r="592" spans="1:40" ht="25.5" x14ac:dyDescent="0.25">
      <c r="A592" s="96">
        <v>3</v>
      </c>
      <c r="B592" s="102" t="s">
        <v>281</v>
      </c>
      <c r="C592" s="96">
        <v>6</v>
      </c>
      <c r="D592" s="96" t="s">
        <v>1658</v>
      </c>
      <c r="E592" s="102" t="s">
        <v>1659</v>
      </c>
      <c r="F592" s="98">
        <v>2</v>
      </c>
      <c r="G592" s="96" t="s">
        <v>1660</v>
      </c>
      <c r="H592" s="102" t="s">
        <v>1661</v>
      </c>
      <c r="I592" s="96">
        <v>3</v>
      </c>
      <c r="J592" s="96"/>
      <c r="K592" s="102" t="s">
        <v>1662</v>
      </c>
      <c r="L592" s="98">
        <v>2020051290053</v>
      </c>
      <c r="M592" s="96">
        <v>2</v>
      </c>
      <c r="N592" s="96">
        <v>3622</v>
      </c>
      <c r="O592" s="97" t="str">
        <f>+VLOOKUP(N592,'[9]Productos PD'!$B$2:$C$349,2,FALSE)</f>
        <v>Acciones para el fortalecimiento técnico, operativo e institucional del Albergue de animales municipal.</v>
      </c>
      <c r="P592" s="96" t="s">
        <v>952</v>
      </c>
      <c r="Q592" s="96">
        <v>4</v>
      </c>
      <c r="R592" s="122" t="s">
        <v>1180</v>
      </c>
      <c r="S592" s="125">
        <v>4</v>
      </c>
      <c r="T592" s="102" t="s">
        <v>1602</v>
      </c>
      <c r="U592" s="97" t="s">
        <v>1666</v>
      </c>
      <c r="V592" s="96" t="s">
        <v>952</v>
      </c>
      <c r="W592" s="125">
        <v>1</v>
      </c>
      <c r="X592" s="96" t="s">
        <v>962</v>
      </c>
      <c r="Y592" s="122">
        <v>0.3</v>
      </c>
      <c r="Z592" s="126">
        <v>1</v>
      </c>
      <c r="AA592" s="126">
        <v>1</v>
      </c>
      <c r="AB592" s="113">
        <v>1</v>
      </c>
      <c r="AC592" s="129">
        <v>1</v>
      </c>
      <c r="AD592" s="113">
        <v>1</v>
      </c>
      <c r="AE592" s="275">
        <v>1</v>
      </c>
      <c r="AF592" s="113">
        <v>1</v>
      </c>
      <c r="AG592" s="113"/>
      <c r="AH592" s="54">
        <f t="shared" si="20"/>
        <v>1</v>
      </c>
      <c r="AI592" s="54">
        <f t="shared" si="21"/>
        <v>1</v>
      </c>
      <c r="AJ592" s="273">
        <v>30000000</v>
      </c>
      <c r="AK592" s="274">
        <v>50803</v>
      </c>
      <c r="AL592" s="147" t="s">
        <v>1433</v>
      </c>
      <c r="AM592" s="136">
        <v>7000000</v>
      </c>
      <c r="AN592" s="192"/>
    </row>
    <row r="593" spans="1:40" ht="25.5" x14ac:dyDescent="0.25">
      <c r="A593" s="96">
        <v>3</v>
      </c>
      <c r="B593" s="102" t="s">
        <v>281</v>
      </c>
      <c r="C593" s="96">
        <v>6</v>
      </c>
      <c r="D593" s="96" t="s">
        <v>1658</v>
      </c>
      <c r="E593" s="102" t="s">
        <v>1659</v>
      </c>
      <c r="F593" s="98">
        <v>2</v>
      </c>
      <c r="G593" s="96" t="s">
        <v>1660</v>
      </c>
      <c r="H593" s="102" t="s">
        <v>1661</v>
      </c>
      <c r="I593" s="96">
        <v>3</v>
      </c>
      <c r="J593" s="96"/>
      <c r="K593" s="102" t="s">
        <v>1662</v>
      </c>
      <c r="L593" s="98">
        <v>2020051290053</v>
      </c>
      <c r="M593" s="96">
        <v>2</v>
      </c>
      <c r="N593" s="96">
        <v>3622</v>
      </c>
      <c r="O593" s="97" t="str">
        <f>+VLOOKUP(N593,'[9]Productos PD'!$B$2:$C$349,2,FALSE)</f>
        <v>Acciones para el fortalecimiento técnico, operativo e institucional del Albergue de animales municipal.</v>
      </c>
      <c r="P593" s="96" t="s">
        <v>952</v>
      </c>
      <c r="Q593" s="96">
        <v>4</v>
      </c>
      <c r="R593" s="122" t="s">
        <v>1180</v>
      </c>
      <c r="S593" s="125">
        <v>4</v>
      </c>
      <c r="T593" s="102" t="s">
        <v>1602</v>
      </c>
      <c r="U593" s="97" t="s">
        <v>1666</v>
      </c>
      <c r="V593" s="96" t="s">
        <v>952</v>
      </c>
      <c r="W593" s="125">
        <v>1</v>
      </c>
      <c r="X593" s="96" t="s">
        <v>962</v>
      </c>
      <c r="Y593" s="122">
        <v>0.3</v>
      </c>
      <c r="Z593" s="126">
        <v>1</v>
      </c>
      <c r="AA593" s="126">
        <v>1</v>
      </c>
      <c r="AB593" s="113">
        <v>1</v>
      </c>
      <c r="AC593" s="129">
        <v>1</v>
      </c>
      <c r="AD593" s="113">
        <v>1</v>
      </c>
      <c r="AE593" s="275">
        <v>1</v>
      </c>
      <c r="AF593" s="113">
        <v>1</v>
      </c>
      <c r="AG593" s="113"/>
      <c r="AH593" s="54">
        <f t="shared" si="20"/>
        <v>1</v>
      </c>
      <c r="AI593" s="54">
        <f t="shared" si="21"/>
        <v>1</v>
      </c>
      <c r="AJ593" s="273">
        <v>30000000</v>
      </c>
      <c r="AK593" s="274"/>
      <c r="AL593" s="149" t="s">
        <v>965</v>
      </c>
      <c r="AM593" s="136">
        <v>1000000</v>
      </c>
      <c r="AN593" s="192"/>
    </row>
    <row r="594" spans="1:40" ht="51" x14ac:dyDescent="0.25">
      <c r="A594" s="96">
        <v>3</v>
      </c>
      <c r="B594" s="102" t="s">
        <v>281</v>
      </c>
      <c r="C594" s="96">
        <v>6</v>
      </c>
      <c r="D594" s="96" t="s">
        <v>1658</v>
      </c>
      <c r="E594" s="102" t="s">
        <v>1659</v>
      </c>
      <c r="F594" s="98">
        <v>2</v>
      </c>
      <c r="G594" s="96" t="s">
        <v>1660</v>
      </c>
      <c r="H594" s="102" t="s">
        <v>1661</v>
      </c>
      <c r="I594" s="96">
        <v>3</v>
      </c>
      <c r="J594" s="96"/>
      <c r="K594" s="102" t="s">
        <v>1662</v>
      </c>
      <c r="L594" s="98">
        <v>2020051290053</v>
      </c>
      <c r="M594" s="96">
        <v>2</v>
      </c>
      <c r="N594" s="96">
        <v>3622</v>
      </c>
      <c r="O594" s="97" t="str">
        <f>+VLOOKUP(N594,'[9]Productos PD'!$B$2:$C$349,2,FALSE)</f>
        <v>Acciones para el fortalecimiento técnico, operativo e institucional del Albergue de animales municipal.</v>
      </c>
      <c r="P594" s="96" t="s">
        <v>952</v>
      </c>
      <c r="Q594" s="96">
        <v>4</v>
      </c>
      <c r="R594" s="122" t="s">
        <v>1180</v>
      </c>
      <c r="S594" s="125">
        <v>4</v>
      </c>
      <c r="T594" s="102" t="s">
        <v>1602</v>
      </c>
      <c r="U594" s="97" t="s">
        <v>1667</v>
      </c>
      <c r="V594" s="96" t="s">
        <v>952</v>
      </c>
      <c r="W594" s="125">
        <v>1</v>
      </c>
      <c r="X594" s="103" t="s">
        <v>962</v>
      </c>
      <c r="Y594" s="122">
        <v>0.3</v>
      </c>
      <c r="Z594" s="126">
        <v>1</v>
      </c>
      <c r="AA594" s="126">
        <v>1</v>
      </c>
      <c r="AB594" s="113">
        <v>1</v>
      </c>
      <c r="AC594" s="129">
        <v>1</v>
      </c>
      <c r="AD594" s="113">
        <v>1</v>
      </c>
      <c r="AE594" s="276">
        <v>0.25</v>
      </c>
      <c r="AF594" s="113">
        <v>1</v>
      </c>
      <c r="AG594" s="113"/>
      <c r="AH594" s="54">
        <f t="shared" si="20"/>
        <v>1</v>
      </c>
      <c r="AI594" s="54">
        <f t="shared" si="21"/>
        <v>1</v>
      </c>
      <c r="AJ594" s="273">
        <v>71834251</v>
      </c>
      <c r="AK594" s="274">
        <v>30801</v>
      </c>
      <c r="AL594" s="149" t="s">
        <v>957</v>
      </c>
      <c r="AM594" s="136">
        <v>27000000</v>
      </c>
      <c r="AN594" s="192"/>
    </row>
    <row r="595" spans="1:40" ht="51" x14ac:dyDescent="0.25">
      <c r="A595" s="96">
        <v>3</v>
      </c>
      <c r="B595" s="102" t="s">
        <v>281</v>
      </c>
      <c r="C595" s="96">
        <v>6</v>
      </c>
      <c r="D595" s="96" t="s">
        <v>1658</v>
      </c>
      <c r="E595" s="102" t="s">
        <v>1659</v>
      </c>
      <c r="F595" s="98">
        <v>2</v>
      </c>
      <c r="G595" s="96" t="s">
        <v>1660</v>
      </c>
      <c r="H595" s="102" t="s">
        <v>1661</v>
      </c>
      <c r="I595" s="96">
        <v>3</v>
      </c>
      <c r="J595" s="96"/>
      <c r="K595" s="102" t="s">
        <v>1662</v>
      </c>
      <c r="L595" s="98">
        <v>2020051290053</v>
      </c>
      <c r="M595" s="96">
        <v>2</v>
      </c>
      <c r="N595" s="96">
        <v>3622</v>
      </c>
      <c r="O595" s="97" t="str">
        <f>+VLOOKUP(N595,'[9]Productos PD'!$B$2:$C$349,2,FALSE)</f>
        <v>Acciones para el fortalecimiento técnico, operativo e institucional del Albergue de animales municipal.</v>
      </c>
      <c r="P595" s="96" t="s">
        <v>952</v>
      </c>
      <c r="Q595" s="96">
        <v>4</v>
      </c>
      <c r="R595" s="122" t="s">
        <v>1180</v>
      </c>
      <c r="S595" s="125">
        <v>4</v>
      </c>
      <c r="T595" s="102" t="s">
        <v>1602</v>
      </c>
      <c r="U595" s="97" t="s">
        <v>1667</v>
      </c>
      <c r="V595" s="96" t="s">
        <v>952</v>
      </c>
      <c r="W595" s="125">
        <v>1</v>
      </c>
      <c r="X595" s="103" t="s">
        <v>962</v>
      </c>
      <c r="Y595" s="122">
        <v>0.3</v>
      </c>
      <c r="Z595" s="126">
        <v>1</v>
      </c>
      <c r="AA595" s="126">
        <v>1</v>
      </c>
      <c r="AB595" s="113">
        <v>1</v>
      </c>
      <c r="AC595" s="129">
        <v>1</v>
      </c>
      <c r="AD595" s="113">
        <v>1</v>
      </c>
      <c r="AE595" s="276">
        <v>0.25</v>
      </c>
      <c r="AF595" s="113">
        <v>1</v>
      </c>
      <c r="AG595" s="113"/>
      <c r="AH595" s="54">
        <f t="shared" si="20"/>
        <v>1</v>
      </c>
      <c r="AI595" s="54">
        <f t="shared" si="21"/>
        <v>1</v>
      </c>
      <c r="AJ595" s="135">
        <v>20074007</v>
      </c>
      <c r="AK595" s="109">
        <v>50801</v>
      </c>
      <c r="AL595" s="147" t="s">
        <v>985</v>
      </c>
      <c r="AM595" s="136">
        <v>10721910</v>
      </c>
      <c r="AN595" s="192"/>
    </row>
    <row r="596" spans="1:40" ht="51" x14ac:dyDescent="0.25">
      <c r="A596" s="96">
        <v>3</v>
      </c>
      <c r="B596" s="102" t="s">
        <v>281</v>
      </c>
      <c r="C596" s="96">
        <v>6</v>
      </c>
      <c r="D596" s="96" t="s">
        <v>1658</v>
      </c>
      <c r="E596" s="102" t="s">
        <v>1659</v>
      </c>
      <c r="F596" s="98">
        <v>2</v>
      </c>
      <c r="G596" s="96" t="s">
        <v>1660</v>
      </c>
      <c r="H596" s="102" t="s">
        <v>1661</v>
      </c>
      <c r="I596" s="96">
        <v>3</v>
      </c>
      <c r="J596" s="96"/>
      <c r="K596" s="102" t="s">
        <v>1662</v>
      </c>
      <c r="L596" s="98">
        <v>2020051290053</v>
      </c>
      <c r="M596" s="96">
        <v>2</v>
      </c>
      <c r="N596" s="96">
        <v>3622</v>
      </c>
      <c r="O596" s="97" t="str">
        <f>+VLOOKUP(N596,'[9]Productos PD'!$B$2:$C$349,2,FALSE)</f>
        <v>Acciones para el fortalecimiento técnico, operativo e institucional del Albergue de animales municipal.</v>
      </c>
      <c r="P596" s="96" t="s">
        <v>952</v>
      </c>
      <c r="Q596" s="96">
        <v>4</v>
      </c>
      <c r="R596" s="122" t="s">
        <v>1180</v>
      </c>
      <c r="S596" s="125">
        <v>4</v>
      </c>
      <c r="T596" s="102" t="s">
        <v>1602</v>
      </c>
      <c r="U596" s="97" t="s">
        <v>1667</v>
      </c>
      <c r="V596" s="96" t="s">
        <v>952</v>
      </c>
      <c r="W596" s="125">
        <v>1</v>
      </c>
      <c r="X596" s="103" t="s">
        <v>962</v>
      </c>
      <c r="Y596" s="122">
        <v>0.3</v>
      </c>
      <c r="Z596" s="126">
        <v>1</v>
      </c>
      <c r="AA596" s="126">
        <v>1</v>
      </c>
      <c r="AB596" s="113">
        <v>1</v>
      </c>
      <c r="AC596" s="129">
        <v>1</v>
      </c>
      <c r="AD596" s="113">
        <v>1</v>
      </c>
      <c r="AE596" s="276">
        <v>0.25</v>
      </c>
      <c r="AF596" s="113">
        <v>1</v>
      </c>
      <c r="AG596" s="113"/>
      <c r="AH596" s="54">
        <f t="shared" si="20"/>
        <v>1</v>
      </c>
      <c r="AI596" s="54">
        <f t="shared" si="21"/>
        <v>1</v>
      </c>
      <c r="AJ596" s="135">
        <v>30000000</v>
      </c>
      <c r="AK596" s="109">
        <v>50801</v>
      </c>
      <c r="AL596" s="147" t="s">
        <v>985</v>
      </c>
      <c r="AM596" s="136">
        <v>26095999</v>
      </c>
      <c r="AN596" s="192"/>
    </row>
    <row r="597" spans="1:40" ht="51" x14ac:dyDescent="0.25">
      <c r="A597" s="96">
        <v>3</v>
      </c>
      <c r="B597" s="102" t="s">
        <v>281</v>
      </c>
      <c r="C597" s="96">
        <v>6</v>
      </c>
      <c r="D597" s="96" t="s">
        <v>1658</v>
      </c>
      <c r="E597" s="102" t="s">
        <v>1659</v>
      </c>
      <c r="F597" s="98">
        <v>2</v>
      </c>
      <c r="G597" s="96" t="s">
        <v>1660</v>
      </c>
      <c r="H597" s="102" t="s">
        <v>1661</v>
      </c>
      <c r="I597" s="96">
        <v>3</v>
      </c>
      <c r="J597" s="96"/>
      <c r="K597" s="102" t="s">
        <v>1662</v>
      </c>
      <c r="L597" s="98">
        <v>2020051290053</v>
      </c>
      <c r="M597" s="96">
        <v>2</v>
      </c>
      <c r="N597" s="96">
        <v>3622</v>
      </c>
      <c r="O597" s="97" t="str">
        <f>+VLOOKUP(N597,'[9]Productos PD'!$B$2:$C$349,2,FALSE)</f>
        <v>Acciones para el fortalecimiento técnico, operativo e institucional del Albergue de animales municipal.</v>
      </c>
      <c r="P597" s="96" t="s">
        <v>952</v>
      </c>
      <c r="Q597" s="96">
        <v>4</v>
      </c>
      <c r="R597" s="122" t="s">
        <v>1180</v>
      </c>
      <c r="S597" s="125">
        <v>4</v>
      </c>
      <c r="T597" s="102" t="s">
        <v>1602</v>
      </c>
      <c r="U597" s="97" t="s">
        <v>1667</v>
      </c>
      <c r="V597" s="96" t="s">
        <v>952</v>
      </c>
      <c r="W597" s="125">
        <v>1</v>
      </c>
      <c r="X597" s="103" t="s">
        <v>962</v>
      </c>
      <c r="Y597" s="122">
        <v>0.3</v>
      </c>
      <c r="Z597" s="126">
        <v>1</v>
      </c>
      <c r="AA597" s="126">
        <v>1</v>
      </c>
      <c r="AB597" s="113">
        <v>1</v>
      </c>
      <c r="AC597" s="129">
        <v>1</v>
      </c>
      <c r="AD597" s="113">
        <v>1</v>
      </c>
      <c r="AE597" s="276">
        <v>0.25</v>
      </c>
      <c r="AF597" s="113">
        <v>1</v>
      </c>
      <c r="AG597" s="113"/>
      <c r="AH597" s="54">
        <f t="shared" si="20"/>
        <v>1</v>
      </c>
      <c r="AI597" s="54">
        <f t="shared" si="21"/>
        <v>1</v>
      </c>
      <c r="AJ597" s="135">
        <v>19233147</v>
      </c>
      <c r="AK597" s="109">
        <v>50801</v>
      </c>
      <c r="AL597" s="147" t="s">
        <v>985</v>
      </c>
      <c r="AM597" s="136">
        <v>10058918</v>
      </c>
      <c r="AN597" s="192"/>
    </row>
    <row r="598" spans="1:40" ht="51" x14ac:dyDescent="0.25">
      <c r="A598" s="96">
        <v>3</v>
      </c>
      <c r="B598" s="102" t="s">
        <v>281</v>
      </c>
      <c r="C598" s="96">
        <v>6</v>
      </c>
      <c r="D598" s="96" t="s">
        <v>1658</v>
      </c>
      <c r="E598" s="102" t="s">
        <v>1659</v>
      </c>
      <c r="F598" s="98">
        <v>2</v>
      </c>
      <c r="G598" s="96" t="s">
        <v>1660</v>
      </c>
      <c r="H598" s="102" t="s">
        <v>1661</v>
      </c>
      <c r="I598" s="96">
        <v>3</v>
      </c>
      <c r="J598" s="96"/>
      <c r="K598" s="102" t="s">
        <v>1662</v>
      </c>
      <c r="L598" s="98">
        <v>2020051290053</v>
      </c>
      <c r="M598" s="96">
        <v>2</v>
      </c>
      <c r="N598" s="96">
        <v>3622</v>
      </c>
      <c r="O598" s="97" t="str">
        <f>+VLOOKUP(N598,'[9]Productos PD'!$B$2:$C$349,2,FALSE)</f>
        <v>Acciones para el fortalecimiento técnico, operativo e institucional del Albergue de animales municipal.</v>
      </c>
      <c r="P598" s="96" t="s">
        <v>952</v>
      </c>
      <c r="Q598" s="96">
        <v>4</v>
      </c>
      <c r="R598" s="122" t="s">
        <v>1180</v>
      </c>
      <c r="S598" s="125">
        <v>4</v>
      </c>
      <c r="T598" s="102" t="s">
        <v>1602</v>
      </c>
      <c r="U598" s="97" t="s">
        <v>1667</v>
      </c>
      <c r="V598" s="96" t="s">
        <v>952</v>
      </c>
      <c r="W598" s="125">
        <v>1</v>
      </c>
      <c r="X598" s="103" t="s">
        <v>962</v>
      </c>
      <c r="Y598" s="122">
        <v>0.3</v>
      </c>
      <c r="Z598" s="126">
        <v>1</v>
      </c>
      <c r="AA598" s="126">
        <v>1</v>
      </c>
      <c r="AB598" s="113">
        <v>1</v>
      </c>
      <c r="AC598" s="129">
        <v>1</v>
      </c>
      <c r="AD598" s="113">
        <v>1</v>
      </c>
      <c r="AE598" s="276">
        <v>0.25</v>
      </c>
      <c r="AF598" s="113">
        <v>1</v>
      </c>
      <c r="AG598" s="113"/>
      <c r="AH598" s="54">
        <f t="shared" si="20"/>
        <v>1</v>
      </c>
      <c r="AI598" s="54">
        <f t="shared" si="21"/>
        <v>1</v>
      </c>
      <c r="AJ598" s="273">
        <v>22000000</v>
      </c>
      <c r="AK598" s="274">
        <v>50803</v>
      </c>
      <c r="AL598" s="147" t="s">
        <v>985</v>
      </c>
      <c r="AM598" s="136">
        <v>2000000</v>
      </c>
      <c r="AN598" s="192"/>
    </row>
    <row r="599" spans="1:40" ht="25.5" x14ac:dyDescent="0.25">
      <c r="A599" s="96">
        <v>3</v>
      </c>
      <c r="B599" s="102" t="s">
        <v>281</v>
      </c>
      <c r="C599" s="96">
        <v>6</v>
      </c>
      <c r="D599" s="96" t="s">
        <v>1658</v>
      </c>
      <c r="E599" s="102" t="s">
        <v>1659</v>
      </c>
      <c r="F599" s="98">
        <v>2</v>
      </c>
      <c r="G599" s="96" t="s">
        <v>1660</v>
      </c>
      <c r="H599" s="102" t="s">
        <v>1661</v>
      </c>
      <c r="I599" s="96">
        <v>3</v>
      </c>
      <c r="J599" s="96"/>
      <c r="K599" s="102" t="s">
        <v>1662</v>
      </c>
      <c r="L599" s="98">
        <v>2020051290053</v>
      </c>
      <c r="M599" s="96">
        <v>2</v>
      </c>
      <c r="N599" s="96">
        <v>3622</v>
      </c>
      <c r="O599" s="97" t="str">
        <f>+VLOOKUP(N599,'[9]Productos PD'!$B$2:$C$349,2,FALSE)</f>
        <v>Acciones para el fortalecimiento técnico, operativo e institucional del Albergue de animales municipal.</v>
      </c>
      <c r="P599" s="96" t="s">
        <v>952</v>
      </c>
      <c r="Q599" s="96">
        <v>4</v>
      </c>
      <c r="R599" s="122" t="s">
        <v>1180</v>
      </c>
      <c r="S599" s="125">
        <v>4</v>
      </c>
      <c r="T599" s="102" t="s">
        <v>1602</v>
      </c>
      <c r="U599" s="97" t="s">
        <v>1668</v>
      </c>
      <c r="V599" s="96" t="s">
        <v>983</v>
      </c>
      <c r="W599" s="122">
        <v>0.2</v>
      </c>
      <c r="X599" s="103" t="s">
        <v>962</v>
      </c>
      <c r="Y599" s="122">
        <v>0.2</v>
      </c>
      <c r="Z599" s="111">
        <v>0.2</v>
      </c>
      <c r="AA599" s="111">
        <v>0.34</v>
      </c>
      <c r="AB599" s="111">
        <v>0.2</v>
      </c>
      <c r="AC599" s="112">
        <v>0.8</v>
      </c>
      <c r="AD599" s="111">
        <v>0.2</v>
      </c>
      <c r="AE599" s="276">
        <v>0.42</v>
      </c>
      <c r="AF599" s="111">
        <v>0.2</v>
      </c>
      <c r="AG599" s="113"/>
      <c r="AH599" s="54">
        <f t="shared" si="20"/>
        <v>1</v>
      </c>
      <c r="AI599" s="54">
        <f t="shared" si="21"/>
        <v>1</v>
      </c>
      <c r="AJ599" s="135">
        <v>16680657</v>
      </c>
      <c r="AK599" s="109">
        <v>30801</v>
      </c>
      <c r="AL599" s="149" t="s">
        <v>957</v>
      </c>
      <c r="AM599" s="136">
        <v>8000000</v>
      </c>
      <c r="AN599" s="192"/>
    </row>
    <row r="600" spans="1:40" ht="25.5" x14ac:dyDescent="0.25">
      <c r="A600" s="96">
        <v>3</v>
      </c>
      <c r="B600" s="102" t="s">
        <v>281</v>
      </c>
      <c r="C600" s="96">
        <v>6</v>
      </c>
      <c r="D600" s="96" t="s">
        <v>1658</v>
      </c>
      <c r="E600" s="102" t="s">
        <v>1659</v>
      </c>
      <c r="F600" s="98">
        <v>2</v>
      </c>
      <c r="G600" s="96" t="s">
        <v>1660</v>
      </c>
      <c r="H600" s="102" t="s">
        <v>1661</v>
      </c>
      <c r="I600" s="96">
        <v>3</v>
      </c>
      <c r="J600" s="96"/>
      <c r="K600" s="102" t="s">
        <v>1662</v>
      </c>
      <c r="L600" s="98">
        <v>2020051290053</v>
      </c>
      <c r="M600" s="96">
        <v>2</v>
      </c>
      <c r="N600" s="96">
        <v>3622</v>
      </c>
      <c r="O600" s="97" t="str">
        <f>+VLOOKUP(N600,'[9]Productos PD'!$B$2:$C$349,2,FALSE)</f>
        <v>Acciones para el fortalecimiento técnico, operativo e institucional del Albergue de animales municipal.</v>
      </c>
      <c r="P600" s="96" t="s">
        <v>952</v>
      </c>
      <c r="Q600" s="96">
        <v>4</v>
      </c>
      <c r="R600" s="122" t="s">
        <v>1180</v>
      </c>
      <c r="S600" s="125">
        <v>4</v>
      </c>
      <c r="T600" s="102" t="s">
        <v>1602</v>
      </c>
      <c r="U600" s="97" t="s">
        <v>1668</v>
      </c>
      <c r="V600" s="96" t="s">
        <v>983</v>
      </c>
      <c r="W600" s="122">
        <v>0.2</v>
      </c>
      <c r="X600" s="122" t="s">
        <v>962</v>
      </c>
      <c r="Y600" s="122">
        <v>0.2</v>
      </c>
      <c r="Z600" s="111">
        <v>0.2</v>
      </c>
      <c r="AA600" s="111">
        <v>0.34</v>
      </c>
      <c r="AB600" s="111">
        <v>0.2</v>
      </c>
      <c r="AC600" s="112">
        <v>0.8</v>
      </c>
      <c r="AD600" s="111">
        <v>0.2</v>
      </c>
      <c r="AE600" s="276">
        <v>0.42</v>
      </c>
      <c r="AF600" s="111">
        <v>0.2</v>
      </c>
      <c r="AG600" s="113"/>
      <c r="AH600" s="54">
        <f t="shared" si="20"/>
        <v>1</v>
      </c>
      <c r="AI600" s="54">
        <f t="shared" si="21"/>
        <v>1</v>
      </c>
      <c r="AJ600" s="135">
        <v>39591755</v>
      </c>
      <c r="AK600" s="109">
        <v>30801</v>
      </c>
      <c r="AL600" s="149" t="s">
        <v>957</v>
      </c>
      <c r="AM600" s="136">
        <v>26087746</v>
      </c>
      <c r="AN600" s="192"/>
    </row>
    <row r="601" spans="1:40" ht="25.5" x14ac:dyDescent="0.25">
      <c r="A601" s="96">
        <v>3</v>
      </c>
      <c r="B601" s="102" t="s">
        <v>281</v>
      </c>
      <c r="C601" s="96">
        <v>6</v>
      </c>
      <c r="D601" s="96" t="s">
        <v>1658</v>
      </c>
      <c r="E601" s="102" t="s">
        <v>1659</v>
      </c>
      <c r="F601" s="98">
        <v>2</v>
      </c>
      <c r="G601" s="96" t="s">
        <v>1660</v>
      </c>
      <c r="H601" s="102" t="s">
        <v>1661</v>
      </c>
      <c r="I601" s="96">
        <v>3</v>
      </c>
      <c r="J601" s="96"/>
      <c r="K601" s="102" t="s">
        <v>1662</v>
      </c>
      <c r="L601" s="98">
        <v>2020051290053</v>
      </c>
      <c r="M601" s="96">
        <v>2</v>
      </c>
      <c r="N601" s="96">
        <v>3622</v>
      </c>
      <c r="O601" s="97" t="str">
        <f>+VLOOKUP(N601,'[9]Productos PD'!$B$2:$C$349,2,FALSE)</f>
        <v>Acciones para el fortalecimiento técnico, operativo e institucional del Albergue de animales municipal.</v>
      </c>
      <c r="P601" s="96" t="s">
        <v>952</v>
      </c>
      <c r="Q601" s="96">
        <v>4</v>
      </c>
      <c r="R601" s="122" t="s">
        <v>1180</v>
      </c>
      <c r="S601" s="125">
        <v>4</v>
      </c>
      <c r="T601" s="102" t="s">
        <v>1602</v>
      </c>
      <c r="U601" s="97" t="s">
        <v>1669</v>
      </c>
      <c r="V601" s="96" t="s">
        <v>952</v>
      </c>
      <c r="W601" s="125">
        <v>1</v>
      </c>
      <c r="X601" s="103" t="s">
        <v>962</v>
      </c>
      <c r="Y601" s="122">
        <v>0.1</v>
      </c>
      <c r="Z601" s="126">
        <v>1</v>
      </c>
      <c r="AA601" s="126">
        <v>1</v>
      </c>
      <c r="AB601" s="113">
        <v>1</v>
      </c>
      <c r="AC601" s="129">
        <v>1</v>
      </c>
      <c r="AD601" s="113">
        <v>1</v>
      </c>
      <c r="AE601" s="275">
        <v>1</v>
      </c>
      <c r="AF601" s="113">
        <v>1</v>
      </c>
      <c r="AG601" s="113"/>
      <c r="AH601" s="54">
        <f t="shared" si="20"/>
        <v>1</v>
      </c>
      <c r="AI601" s="54">
        <f t="shared" si="21"/>
        <v>1</v>
      </c>
      <c r="AJ601" s="135">
        <v>1000000</v>
      </c>
      <c r="AK601" s="109">
        <v>30801</v>
      </c>
      <c r="AL601" s="149" t="s">
        <v>957</v>
      </c>
      <c r="AM601" s="135">
        <v>1000000</v>
      </c>
      <c r="AN601" s="192"/>
    </row>
    <row r="602" spans="1:40" ht="25.5" x14ac:dyDescent="0.25">
      <c r="A602" s="96">
        <v>3</v>
      </c>
      <c r="B602" s="102" t="s">
        <v>281</v>
      </c>
      <c r="C602" s="96">
        <v>6</v>
      </c>
      <c r="D602" s="96" t="s">
        <v>1658</v>
      </c>
      <c r="E602" s="102" t="s">
        <v>1659</v>
      </c>
      <c r="F602" s="98">
        <v>2</v>
      </c>
      <c r="G602" s="96" t="s">
        <v>1660</v>
      </c>
      <c r="H602" s="102" t="s">
        <v>1661</v>
      </c>
      <c r="I602" s="96">
        <v>3</v>
      </c>
      <c r="J602" s="96"/>
      <c r="K602" s="102" t="s">
        <v>1662</v>
      </c>
      <c r="L602" s="98">
        <v>2020051290053</v>
      </c>
      <c r="M602" s="96">
        <v>3</v>
      </c>
      <c r="N602" s="96">
        <v>3623</v>
      </c>
      <c r="O602" s="97" t="str">
        <f>+VLOOKUP(N602,'[9]Productos PD'!$B$2:$C$349,2,FALSE)</f>
        <v>Realizar Campañas para la adopción, tenencia responsable de mascotas, protección al animal, bienestar al animal y seguridad animal.</v>
      </c>
      <c r="P602" s="96" t="s">
        <v>952</v>
      </c>
      <c r="Q602" s="96">
        <v>131</v>
      </c>
      <c r="R602" s="122" t="s">
        <v>953</v>
      </c>
      <c r="S602" s="125">
        <v>37</v>
      </c>
      <c r="T602" s="102" t="s">
        <v>1602</v>
      </c>
      <c r="U602" s="97" t="s">
        <v>1670</v>
      </c>
      <c r="V602" s="96" t="s">
        <v>952</v>
      </c>
      <c r="W602" s="125">
        <v>6</v>
      </c>
      <c r="X602" s="96" t="s">
        <v>956</v>
      </c>
      <c r="Y602" s="122">
        <v>0.2</v>
      </c>
      <c r="Z602" s="126">
        <v>1</v>
      </c>
      <c r="AA602" s="126">
        <v>1</v>
      </c>
      <c r="AB602" s="113">
        <v>2</v>
      </c>
      <c r="AC602" s="129">
        <v>2</v>
      </c>
      <c r="AD602" s="113">
        <v>2</v>
      </c>
      <c r="AE602" s="275">
        <v>2</v>
      </c>
      <c r="AF602" s="113">
        <v>1</v>
      </c>
      <c r="AG602" s="113"/>
      <c r="AH602" s="54">
        <f t="shared" si="20"/>
        <v>0.83333333333333337</v>
      </c>
      <c r="AI602" s="54">
        <f t="shared" si="21"/>
        <v>0.83333333333333337</v>
      </c>
      <c r="AJ602" s="135">
        <v>7000000</v>
      </c>
      <c r="AK602" s="109">
        <v>30801</v>
      </c>
      <c r="AL602" s="149" t="s">
        <v>957</v>
      </c>
      <c r="AM602" s="136">
        <v>4000000</v>
      </c>
      <c r="AN602" s="192"/>
    </row>
    <row r="603" spans="1:40" ht="25.5" x14ac:dyDescent="0.25">
      <c r="A603" s="96">
        <v>3</v>
      </c>
      <c r="B603" s="102" t="s">
        <v>281</v>
      </c>
      <c r="C603" s="96">
        <v>6</v>
      </c>
      <c r="D603" s="96" t="s">
        <v>1658</v>
      </c>
      <c r="E603" s="102" t="s">
        <v>1659</v>
      </c>
      <c r="F603" s="98">
        <v>2</v>
      </c>
      <c r="G603" s="96" t="s">
        <v>1660</v>
      </c>
      <c r="H603" s="102" t="s">
        <v>1661</v>
      </c>
      <c r="I603" s="96">
        <v>3</v>
      </c>
      <c r="J603" s="96"/>
      <c r="K603" s="102" t="s">
        <v>1662</v>
      </c>
      <c r="L603" s="98">
        <v>2020051290053</v>
      </c>
      <c r="M603" s="96">
        <v>3</v>
      </c>
      <c r="N603" s="96">
        <v>3623</v>
      </c>
      <c r="O603" s="97" t="str">
        <f>+VLOOKUP(N603,'[9]Productos PD'!$B$2:$C$349,2,FALSE)</f>
        <v>Realizar Campañas para la adopción, tenencia responsable de mascotas, protección al animal, bienestar al animal y seguridad animal.</v>
      </c>
      <c r="P603" s="96" t="s">
        <v>952</v>
      </c>
      <c r="Q603" s="96">
        <v>131</v>
      </c>
      <c r="R603" s="122" t="s">
        <v>953</v>
      </c>
      <c r="S603" s="125">
        <v>37</v>
      </c>
      <c r="T603" s="102" t="s">
        <v>1602</v>
      </c>
      <c r="U603" s="97" t="s">
        <v>1671</v>
      </c>
      <c r="V603" s="96" t="s">
        <v>952</v>
      </c>
      <c r="W603" s="125">
        <v>86</v>
      </c>
      <c r="X603" s="96" t="s">
        <v>956</v>
      </c>
      <c r="Y603" s="122">
        <v>0.1</v>
      </c>
      <c r="Z603" s="126">
        <v>33</v>
      </c>
      <c r="AA603" s="126">
        <v>31</v>
      </c>
      <c r="AB603" s="113">
        <v>17</v>
      </c>
      <c r="AC603" s="129">
        <v>14</v>
      </c>
      <c r="AD603" s="113">
        <v>17</v>
      </c>
      <c r="AE603" s="275">
        <v>38</v>
      </c>
      <c r="AF603" s="113">
        <v>17</v>
      </c>
      <c r="AG603" s="113"/>
      <c r="AH603" s="54">
        <f t="shared" si="20"/>
        <v>0.98809523809523814</v>
      </c>
      <c r="AI603" s="54">
        <f t="shared" si="21"/>
        <v>0.98809523809523814</v>
      </c>
      <c r="AJ603" s="135">
        <v>1500000</v>
      </c>
      <c r="AK603" s="109">
        <v>30801</v>
      </c>
      <c r="AL603" s="149" t="s">
        <v>957</v>
      </c>
      <c r="AM603" s="136">
        <v>1000000</v>
      </c>
      <c r="AN603" s="192"/>
    </row>
    <row r="604" spans="1:40" ht="25.5" x14ac:dyDescent="0.25">
      <c r="A604" s="96">
        <v>3</v>
      </c>
      <c r="B604" s="102" t="s">
        <v>281</v>
      </c>
      <c r="C604" s="96">
        <v>6</v>
      </c>
      <c r="D604" s="96" t="s">
        <v>1658</v>
      </c>
      <c r="E604" s="102" t="s">
        <v>1659</v>
      </c>
      <c r="F604" s="98">
        <v>2</v>
      </c>
      <c r="G604" s="96" t="s">
        <v>1660</v>
      </c>
      <c r="H604" s="102" t="s">
        <v>1661</v>
      </c>
      <c r="I604" s="96">
        <v>3</v>
      </c>
      <c r="J604" s="96"/>
      <c r="K604" s="102" t="s">
        <v>1662</v>
      </c>
      <c r="L604" s="98">
        <v>2020051290053</v>
      </c>
      <c r="M604" s="96">
        <v>3</v>
      </c>
      <c r="N604" s="96">
        <v>3623</v>
      </c>
      <c r="O604" s="97" t="str">
        <f>+VLOOKUP(N604,'[9]Productos PD'!$B$2:$C$349,2,FALSE)</f>
        <v>Realizar Campañas para la adopción, tenencia responsable de mascotas, protección al animal, bienestar al animal y seguridad animal.</v>
      </c>
      <c r="P604" s="96" t="s">
        <v>952</v>
      </c>
      <c r="Q604" s="96">
        <v>131</v>
      </c>
      <c r="R604" s="122" t="s">
        <v>953</v>
      </c>
      <c r="S604" s="125">
        <v>37</v>
      </c>
      <c r="T604" s="102" t="s">
        <v>1602</v>
      </c>
      <c r="U604" s="97" t="s">
        <v>1672</v>
      </c>
      <c r="V604" s="96" t="s">
        <v>952</v>
      </c>
      <c r="W604" s="125">
        <v>2</v>
      </c>
      <c r="X604" s="96" t="s">
        <v>956</v>
      </c>
      <c r="Y604" s="122">
        <v>0.05</v>
      </c>
      <c r="Z604" s="126">
        <v>1</v>
      </c>
      <c r="AA604" s="126">
        <v>1</v>
      </c>
      <c r="AB604" s="113">
        <v>0</v>
      </c>
      <c r="AC604" s="129">
        <v>1</v>
      </c>
      <c r="AD604" s="113">
        <v>1</v>
      </c>
      <c r="AE604" s="275">
        <v>6</v>
      </c>
      <c r="AF604" s="113">
        <v>0</v>
      </c>
      <c r="AG604" s="113"/>
      <c r="AH604" s="54">
        <f t="shared" si="20"/>
        <v>4</v>
      </c>
      <c r="AI604" s="54">
        <f t="shared" si="21"/>
        <v>1</v>
      </c>
      <c r="AJ604" s="135">
        <v>400000</v>
      </c>
      <c r="AK604" s="109">
        <v>30801</v>
      </c>
      <c r="AL604" s="149" t="s">
        <v>957</v>
      </c>
      <c r="AM604" s="136">
        <v>400000</v>
      </c>
      <c r="AN604" s="192"/>
    </row>
    <row r="605" spans="1:40" ht="25.5" x14ac:dyDescent="0.25">
      <c r="A605" s="96">
        <v>3</v>
      </c>
      <c r="B605" s="102" t="s">
        <v>281</v>
      </c>
      <c r="C605" s="96">
        <v>6</v>
      </c>
      <c r="D605" s="96" t="s">
        <v>1658</v>
      </c>
      <c r="E605" s="102" t="s">
        <v>1659</v>
      </c>
      <c r="F605" s="98">
        <v>2</v>
      </c>
      <c r="G605" s="96" t="s">
        <v>1660</v>
      </c>
      <c r="H605" s="102" t="s">
        <v>1661</v>
      </c>
      <c r="I605" s="96">
        <v>3</v>
      </c>
      <c r="J605" s="96"/>
      <c r="K605" s="102" t="s">
        <v>1662</v>
      </c>
      <c r="L605" s="98">
        <v>2020051290053</v>
      </c>
      <c r="M605" s="96">
        <v>3</v>
      </c>
      <c r="N605" s="96">
        <v>3623</v>
      </c>
      <c r="O605" s="97" t="str">
        <f>+VLOOKUP(N605,'[9]Productos PD'!$B$2:$C$349,2,FALSE)</f>
        <v>Realizar Campañas para la adopción, tenencia responsable de mascotas, protección al animal, bienestar al animal y seguridad animal.</v>
      </c>
      <c r="P605" s="96" t="s">
        <v>952</v>
      </c>
      <c r="Q605" s="96">
        <v>131</v>
      </c>
      <c r="R605" s="122" t="s">
        <v>953</v>
      </c>
      <c r="S605" s="125">
        <v>37</v>
      </c>
      <c r="T605" s="102" t="s">
        <v>1602</v>
      </c>
      <c r="U605" s="97" t="s">
        <v>1673</v>
      </c>
      <c r="V605" s="96" t="s">
        <v>952</v>
      </c>
      <c r="W605" s="125">
        <v>1</v>
      </c>
      <c r="X605" s="96" t="s">
        <v>956</v>
      </c>
      <c r="Y605" s="122">
        <v>0.05</v>
      </c>
      <c r="Z605" s="126">
        <v>0</v>
      </c>
      <c r="AA605" s="126">
        <v>0</v>
      </c>
      <c r="AB605" s="113">
        <v>0</v>
      </c>
      <c r="AC605" s="129">
        <v>0</v>
      </c>
      <c r="AD605" s="113">
        <v>0</v>
      </c>
      <c r="AE605" s="275">
        <v>0</v>
      </c>
      <c r="AF605" s="113">
        <v>1</v>
      </c>
      <c r="AG605" s="113"/>
      <c r="AH605" s="54">
        <f t="shared" si="20"/>
        <v>0</v>
      </c>
      <c r="AI605" s="54">
        <f t="shared" si="21"/>
        <v>0</v>
      </c>
      <c r="AJ605" s="135">
        <v>7000000</v>
      </c>
      <c r="AK605" s="109">
        <v>30801</v>
      </c>
      <c r="AL605" s="149" t="s">
        <v>957</v>
      </c>
      <c r="AM605" s="136">
        <v>0</v>
      </c>
      <c r="AN605" s="192"/>
    </row>
    <row r="606" spans="1:40" ht="25.5" x14ac:dyDescent="0.25">
      <c r="A606" s="96">
        <v>3</v>
      </c>
      <c r="B606" s="102" t="s">
        <v>281</v>
      </c>
      <c r="C606" s="96">
        <v>6</v>
      </c>
      <c r="D606" s="96" t="s">
        <v>1658</v>
      </c>
      <c r="E606" s="102" t="s">
        <v>1659</v>
      </c>
      <c r="F606" s="98">
        <v>2</v>
      </c>
      <c r="G606" s="96" t="s">
        <v>1660</v>
      </c>
      <c r="H606" s="102" t="s">
        <v>1661</v>
      </c>
      <c r="I606" s="96">
        <v>3</v>
      </c>
      <c r="J606" s="96"/>
      <c r="K606" s="102" t="s">
        <v>1662</v>
      </c>
      <c r="L606" s="98">
        <v>2020051290053</v>
      </c>
      <c r="M606" s="96">
        <v>3</v>
      </c>
      <c r="N606" s="96">
        <v>3623</v>
      </c>
      <c r="O606" s="97" t="str">
        <f>+VLOOKUP(N606,'[9]Productos PD'!$B$2:$C$349,2,FALSE)</f>
        <v>Realizar Campañas para la adopción, tenencia responsable de mascotas, protección al animal, bienestar al animal y seguridad animal.</v>
      </c>
      <c r="P606" s="96" t="s">
        <v>952</v>
      </c>
      <c r="Q606" s="96">
        <v>131</v>
      </c>
      <c r="R606" s="122" t="s">
        <v>953</v>
      </c>
      <c r="S606" s="125">
        <v>37</v>
      </c>
      <c r="T606" s="102" t="s">
        <v>1602</v>
      </c>
      <c r="U606" s="97" t="s">
        <v>1674</v>
      </c>
      <c r="V606" s="96" t="s">
        <v>952</v>
      </c>
      <c r="W606" s="125">
        <v>4</v>
      </c>
      <c r="X606" s="96" t="s">
        <v>956</v>
      </c>
      <c r="Y606" s="122">
        <v>0.05</v>
      </c>
      <c r="Z606" s="126">
        <v>1</v>
      </c>
      <c r="AA606" s="126">
        <v>1</v>
      </c>
      <c r="AB606" s="113">
        <v>1</v>
      </c>
      <c r="AC606" s="129">
        <v>1</v>
      </c>
      <c r="AD606" s="113">
        <v>1</v>
      </c>
      <c r="AE606" s="275">
        <v>1</v>
      </c>
      <c r="AF606" s="113">
        <v>1</v>
      </c>
      <c r="AG606" s="113"/>
      <c r="AH606" s="54">
        <f t="shared" si="20"/>
        <v>0.75</v>
      </c>
      <c r="AI606" s="54">
        <f t="shared" si="21"/>
        <v>0.75</v>
      </c>
      <c r="AJ606" s="135">
        <v>200000</v>
      </c>
      <c r="AK606" s="109">
        <v>30801</v>
      </c>
      <c r="AL606" s="149" t="s">
        <v>957</v>
      </c>
      <c r="AM606" s="136">
        <v>200000</v>
      </c>
      <c r="AN606" s="192"/>
    </row>
    <row r="607" spans="1:40" ht="25.5" x14ac:dyDescent="0.25">
      <c r="A607" s="96">
        <v>3</v>
      </c>
      <c r="B607" s="102" t="s">
        <v>281</v>
      </c>
      <c r="C607" s="96">
        <v>6</v>
      </c>
      <c r="D607" s="96" t="s">
        <v>1658</v>
      </c>
      <c r="E607" s="102" t="s">
        <v>1659</v>
      </c>
      <c r="F607" s="98">
        <v>2</v>
      </c>
      <c r="G607" s="96" t="s">
        <v>1660</v>
      </c>
      <c r="H607" s="102" t="s">
        <v>1661</v>
      </c>
      <c r="I607" s="96">
        <v>3</v>
      </c>
      <c r="J607" s="96"/>
      <c r="K607" s="102" t="s">
        <v>1662</v>
      </c>
      <c r="L607" s="98">
        <v>2020051290053</v>
      </c>
      <c r="M607" s="96">
        <v>3</v>
      </c>
      <c r="N607" s="96">
        <v>3623</v>
      </c>
      <c r="O607" s="97" t="str">
        <f>+VLOOKUP(N607,'[9]Productos PD'!$B$2:$C$349,2,FALSE)</f>
        <v>Realizar Campañas para la adopción, tenencia responsable de mascotas, protección al animal, bienestar al animal y seguridad animal.</v>
      </c>
      <c r="P607" s="96" t="s">
        <v>952</v>
      </c>
      <c r="Q607" s="96">
        <v>131</v>
      </c>
      <c r="R607" s="122" t="s">
        <v>953</v>
      </c>
      <c r="S607" s="125">
        <v>37</v>
      </c>
      <c r="T607" s="102" t="s">
        <v>1602</v>
      </c>
      <c r="U607" s="97" t="s">
        <v>1675</v>
      </c>
      <c r="V607" s="96" t="s">
        <v>952</v>
      </c>
      <c r="W607" s="125">
        <v>1</v>
      </c>
      <c r="X607" s="96" t="s">
        <v>956</v>
      </c>
      <c r="Y607" s="122">
        <v>0.05</v>
      </c>
      <c r="Z607" s="126">
        <v>0</v>
      </c>
      <c r="AA607" s="126">
        <v>0</v>
      </c>
      <c r="AB607" s="113">
        <v>1</v>
      </c>
      <c r="AC607" s="129">
        <v>1</v>
      </c>
      <c r="AD607" s="113">
        <v>0</v>
      </c>
      <c r="AE607" s="275">
        <v>1</v>
      </c>
      <c r="AF607" s="113">
        <v>0</v>
      </c>
      <c r="AG607" s="113"/>
      <c r="AH607" s="54">
        <f t="shared" si="20"/>
        <v>2</v>
      </c>
      <c r="AI607" s="54">
        <f t="shared" si="21"/>
        <v>1</v>
      </c>
      <c r="AJ607" s="135">
        <v>100000</v>
      </c>
      <c r="AK607" s="109">
        <v>30801</v>
      </c>
      <c r="AL607" s="149" t="s">
        <v>957</v>
      </c>
      <c r="AM607" s="136">
        <v>100000</v>
      </c>
      <c r="AN607" s="192"/>
    </row>
    <row r="608" spans="1:40" ht="25.5" x14ac:dyDescent="0.25">
      <c r="A608" s="96">
        <v>3</v>
      </c>
      <c r="B608" s="102" t="s">
        <v>281</v>
      </c>
      <c r="C608" s="96">
        <v>6</v>
      </c>
      <c r="D608" s="96" t="s">
        <v>1658</v>
      </c>
      <c r="E608" s="102" t="s">
        <v>1659</v>
      </c>
      <c r="F608" s="98">
        <v>2</v>
      </c>
      <c r="G608" s="96" t="s">
        <v>1660</v>
      </c>
      <c r="H608" s="102" t="s">
        <v>1661</v>
      </c>
      <c r="I608" s="96">
        <v>3</v>
      </c>
      <c r="J608" s="96"/>
      <c r="K608" s="102" t="s">
        <v>1662</v>
      </c>
      <c r="L608" s="98">
        <v>2020051290053</v>
      </c>
      <c r="M608" s="96">
        <v>3</v>
      </c>
      <c r="N608" s="96">
        <v>3623</v>
      </c>
      <c r="O608" s="97" t="str">
        <f>+VLOOKUP(N608,'[9]Productos PD'!$B$2:$C$349,2,FALSE)</f>
        <v>Realizar Campañas para la adopción, tenencia responsable de mascotas, protección al animal, bienestar al animal y seguridad animal.</v>
      </c>
      <c r="P608" s="96" t="s">
        <v>952</v>
      </c>
      <c r="Q608" s="96">
        <v>131</v>
      </c>
      <c r="R608" s="122" t="s">
        <v>953</v>
      </c>
      <c r="S608" s="125">
        <v>37</v>
      </c>
      <c r="T608" s="102" t="s">
        <v>1602</v>
      </c>
      <c r="U608" s="97" t="s">
        <v>1676</v>
      </c>
      <c r="V608" s="96" t="s">
        <v>952</v>
      </c>
      <c r="W608" s="125">
        <v>7</v>
      </c>
      <c r="X608" s="96" t="s">
        <v>956</v>
      </c>
      <c r="Y608" s="122">
        <v>0.1</v>
      </c>
      <c r="Z608" s="126">
        <v>1</v>
      </c>
      <c r="AA608" s="126">
        <v>4</v>
      </c>
      <c r="AB608" s="113">
        <v>2</v>
      </c>
      <c r="AC608" s="129">
        <v>3</v>
      </c>
      <c r="AD608" s="113">
        <v>2</v>
      </c>
      <c r="AE608" s="275">
        <v>4</v>
      </c>
      <c r="AF608" s="113">
        <v>2</v>
      </c>
      <c r="AG608" s="113"/>
      <c r="AH608" s="54">
        <f t="shared" si="20"/>
        <v>1.5714285714285714</v>
      </c>
      <c r="AI608" s="54">
        <f t="shared" si="21"/>
        <v>1</v>
      </c>
      <c r="AJ608" s="135">
        <v>200000</v>
      </c>
      <c r="AK608" s="109">
        <v>30801</v>
      </c>
      <c r="AL608" s="149" t="s">
        <v>957</v>
      </c>
      <c r="AM608" s="136">
        <v>200000</v>
      </c>
      <c r="AN608" s="192"/>
    </row>
    <row r="609" spans="1:40" ht="25.5" x14ac:dyDescent="0.25">
      <c r="A609" s="96">
        <v>3</v>
      </c>
      <c r="B609" s="102" t="s">
        <v>281</v>
      </c>
      <c r="C609" s="96">
        <v>6</v>
      </c>
      <c r="D609" s="96" t="s">
        <v>1658</v>
      </c>
      <c r="E609" s="102" t="s">
        <v>1659</v>
      </c>
      <c r="F609" s="98">
        <v>2</v>
      </c>
      <c r="G609" s="96" t="s">
        <v>1660</v>
      </c>
      <c r="H609" s="102" t="s">
        <v>1661</v>
      </c>
      <c r="I609" s="96">
        <v>3</v>
      </c>
      <c r="J609" s="96"/>
      <c r="K609" s="102" t="s">
        <v>1662</v>
      </c>
      <c r="L609" s="98">
        <v>2020051290053</v>
      </c>
      <c r="M609" s="96">
        <v>3</v>
      </c>
      <c r="N609" s="96">
        <v>3623</v>
      </c>
      <c r="O609" s="97" t="str">
        <f>+VLOOKUP(N609,'[9]Productos PD'!$B$2:$C$349,2,FALSE)</f>
        <v>Realizar Campañas para la adopción, tenencia responsable de mascotas, protección al animal, bienestar al animal y seguridad animal.</v>
      </c>
      <c r="P609" s="96" t="s">
        <v>952</v>
      </c>
      <c r="Q609" s="96">
        <v>131</v>
      </c>
      <c r="R609" s="122" t="s">
        <v>953</v>
      </c>
      <c r="S609" s="125">
        <v>37</v>
      </c>
      <c r="T609" s="102" t="s">
        <v>1602</v>
      </c>
      <c r="U609" s="97" t="s">
        <v>1677</v>
      </c>
      <c r="V609" s="96" t="s">
        <v>952</v>
      </c>
      <c r="W609" s="125">
        <v>4</v>
      </c>
      <c r="X609" s="96" t="s">
        <v>956</v>
      </c>
      <c r="Y609" s="122">
        <v>0.1</v>
      </c>
      <c r="Z609" s="126">
        <v>1</v>
      </c>
      <c r="AA609" s="126">
        <v>1</v>
      </c>
      <c r="AB609" s="113">
        <v>1</v>
      </c>
      <c r="AC609" s="129">
        <v>1</v>
      </c>
      <c r="AD609" s="113">
        <v>1</v>
      </c>
      <c r="AE609" s="275">
        <v>1</v>
      </c>
      <c r="AF609" s="113">
        <v>1</v>
      </c>
      <c r="AG609" s="113"/>
      <c r="AH609" s="54">
        <f t="shared" si="20"/>
        <v>0.75</v>
      </c>
      <c r="AI609" s="54">
        <f t="shared" si="21"/>
        <v>0.75</v>
      </c>
      <c r="AJ609" s="135">
        <v>100000</v>
      </c>
      <c r="AK609" s="109">
        <v>30801</v>
      </c>
      <c r="AL609" s="149" t="s">
        <v>957</v>
      </c>
      <c r="AM609" s="136">
        <v>50000</v>
      </c>
      <c r="AN609" s="192"/>
    </row>
    <row r="610" spans="1:40" ht="25.5" x14ac:dyDescent="0.25">
      <c r="A610" s="96">
        <v>3</v>
      </c>
      <c r="B610" s="102" t="s">
        <v>281</v>
      </c>
      <c r="C610" s="96">
        <v>6</v>
      </c>
      <c r="D610" s="96" t="s">
        <v>1658</v>
      </c>
      <c r="E610" s="102" t="s">
        <v>1659</v>
      </c>
      <c r="F610" s="98">
        <v>2</v>
      </c>
      <c r="G610" s="96" t="s">
        <v>1660</v>
      </c>
      <c r="H610" s="102" t="s">
        <v>1661</v>
      </c>
      <c r="I610" s="96">
        <v>3</v>
      </c>
      <c r="J610" s="96"/>
      <c r="K610" s="102" t="s">
        <v>1662</v>
      </c>
      <c r="L610" s="98">
        <v>2020051290053</v>
      </c>
      <c r="M610" s="96">
        <v>3</v>
      </c>
      <c r="N610" s="96">
        <v>3623</v>
      </c>
      <c r="O610" s="97" t="str">
        <f>+VLOOKUP(N610,'[9]Productos PD'!$B$2:$C$349,2,FALSE)</f>
        <v>Realizar Campañas para la adopción, tenencia responsable de mascotas, protección al animal, bienestar al animal y seguridad animal.</v>
      </c>
      <c r="P610" s="96" t="s">
        <v>952</v>
      </c>
      <c r="Q610" s="96">
        <v>131</v>
      </c>
      <c r="R610" s="122" t="s">
        <v>953</v>
      </c>
      <c r="S610" s="125">
        <v>37</v>
      </c>
      <c r="T610" s="102" t="s">
        <v>1602</v>
      </c>
      <c r="U610" s="97" t="s">
        <v>1678</v>
      </c>
      <c r="V610" s="96" t="s">
        <v>952</v>
      </c>
      <c r="W610" s="125">
        <v>12</v>
      </c>
      <c r="X610" s="96" t="s">
        <v>956</v>
      </c>
      <c r="Y610" s="122">
        <v>0.2</v>
      </c>
      <c r="Z610" s="126">
        <v>3</v>
      </c>
      <c r="AA610" s="126">
        <v>4</v>
      </c>
      <c r="AB610" s="113">
        <v>3</v>
      </c>
      <c r="AC610" s="129">
        <v>6</v>
      </c>
      <c r="AD610" s="113">
        <v>3</v>
      </c>
      <c r="AE610" s="275">
        <v>8</v>
      </c>
      <c r="AF610" s="113">
        <v>3</v>
      </c>
      <c r="AG610" s="113"/>
      <c r="AH610" s="54">
        <f t="shared" si="20"/>
        <v>1.5</v>
      </c>
      <c r="AI610" s="54">
        <f t="shared" si="21"/>
        <v>1</v>
      </c>
      <c r="AJ610" s="135">
        <v>7000000</v>
      </c>
      <c r="AK610" s="109">
        <v>30801</v>
      </c>
      <c r="AL610" s="149" t="s">
        <v>957</v>
      </c>
      <c r="AM610" s="136">
        <v>7000000</v>
      </c>
      <c r="AN610" s="192"/>
    </row>
    <row r="611" spans="1:40" ht="25.5" x14ac:dyDescent="0.25">
      <c r="A611" s="96">
        <v>3</v>
      </c>
      <c r="B611" s="102" t="s">
        <v>281</v>
      </c>
      <c r="C611" s="96">
        <v>6</v>
      </c>
      <c r="D611" s="96" t="s">
        <v>1658</v>
      </c>
      <c r="E611" s="102" t="s">
        <v>1659</v>
      </c>
      <c r="F611" s="98">
        <v>2</v>
      </c>
      <c r="G611" s="96" t="s">
        <v>1660</v>
      </c>
      <c r="H611" s="102" t="s">
        <v>1661</v>
      </c>
      <c r="I611" s="96">
        <v>3</v>
      </c>
      <c r="J611" s="96"/>
      <c r="K611" s="102" t="s">
        <v>1662</v>
      </c>
      <c r="L611" s="98">
        <v>2020051290053</v>
      </c>
      <c r="M611" s="96">
        <v>3</v>
      </c>
      <c r="N611" s="96">
        <v>3623</v>
      </c>
      <c r="O611" s="97" t="str">
        <f>+VLOOKUP(N611,'[9]Productos PD'!$B$2:$C$349,2,FALSE)</f>
        <v>Realizar Campañas para la adopción, tenencia responsable de mascotas, protección al animal, bienestar al animal y seguridad animal.</v>
      </c>
      <c r="P611" s="96" t="s">
        <v>952</v>
      </c>
      <c r="Q611" s="96">
        <v>131</v>
      </c>
      <c r="R611" s="122" t="s">
        <v>953</v>
      </c>
      <c r="S611" s="125">
        <v>37</v>
      </c>
      <c r="T611" s="102" t="s">
        <v>1602</v>
      </c>
      <c r="U611" s="97" t="s">
        <v>1678</v>
      </c>
      <c r="V611" s="96" t="s">
        <v>952</v>
      </c>
      <c r="W611" s="125">
        <v>12</v>
      </c>
      <c r="X611" s="96" t="s">
        <v>956</v>
      </c>
      <c r="Y611" s="122">
        <v>0.2</v>
      </c>
      <c r="Z611" s="126">
        <v>3</v>
      </c>
      <c r="AA611" s="126">
        <v>4</v>
      </c>
      <c r="AB611" s="113">
        <v>3</v>
      </c>
      <c r="AC611" s="129">
        <v>6</v>
      </c>
      <c r="AD611" s="113">
        <v>3</v>
      </c>
      <c r="AE611" s="275">
        <v>8</v>
      </c>
      <c r="AF611" s="113">
        <v>3</v>
      </c>
      <c r="AG611" s="113"/>
      <c r="AH611" s="54">
        <f t="shared" si="20"/>
        <v>1.5</v>
      </c>
      <c r="AI611" s="54">
        <f t="shared" si="21"/>
        <v>1</v>
      </c>
      <c r="AJ611" s="135">
        <v>8000000</v>
      </c>
      <c r="AK611" s="109">
        <v>50803</v>
      </c>
      <c r="AL611" s="147" t="s">
        <v>1433</v>
      </c>
      <c r="AM611" s="136">
        <v>1000000</v>
      </c>
      <c r="AN611" s="192"/>
    </row>
    <row r="612" spans="1:40" ht="25.5" x14ac:dyDescent="0.25">
      <c r="A612" s="96">
        <v>3</v>
      </c>
      <c r="B612" s="102" t="s">
        <v>281</v>
      </c>
      <c r="C612" s="96">
        <v>6</v>
      </c>
      <c r="D612" s="96" t="s">
        <v>1658</v>
      </c>
      <c r="E612" s="102" t="s">
        <v>1659</v>
      </c>
      <c r="F612" s="98">
        <v>2</v>
      </c>
      <c r="G612" s="96" t="s">
        <v>1660</v>
      </c>
      <c r="H612" s="102" t="s">
        <v>1661</v>
      </c>
      <c r="I612" s="96">
        <v>3</v>
      </c>
      <c r="J612" s="96"/>
      <c r="K612" s="102" t="s">
        <v>1662</v>
      </c>
      <c r="L612" s="98">
        <v>2020051290053</v>
      </c>
      <c r="M612" s="96">
        <v>3</v>
      </c>
      <c r="N612" s="96">
        <v>3623</v>
      </c>
      <c r="O612" s="97" t="str">
        <f>+VLOOKUP(N612,'[9]Productos PD'!$B$2:$C$349,2,FALSE)</f>
        <v>Realizar Campañas para la adopción, tenencia responsable de mascotas, protección al animal, bienestar al animal y seguridad animal.</v>
      </c>
      <c r="P612" s="96" t="s">
        <v>952</v>
      </c>
      <c r="Q612" s="96">
        <v>131</v>
      </c>
      <c r="R612" s="122" t="s">
        <v>953</v>
      </c>
      <c r="S612" s="125">
        <v>37</v>
      </c>
      <c r="T612" s="102" t="s">
        <v>1602</v>
      </c>
      <c r="U612" s="97" t="s">
        <v>1679</v>
      </c>
      <c r="V612" s="96" t="s">
        <v>952</v>
      </c>
      <c r="W612" s="125">
        <v>600</v>
      </c>
      <c r="X612" s="96" t="s">
        <v>956</v>
      </c>
      <c r="Y612" s="122">
        <v>0.1</v>
      </c>
      <c r="Z612" s="126">
        <v>350</v>
      </c>
      <c r="AA612" s="126">
        <v>350</v>
      </c>
      <c r="AB612" s="113">
        <v>83</v>
      </c>
      <c r="AC612" s="129">
        <v>320</v>
      </c>
      <c r="AD612" s="113">
        <v>83</v>
      </c>
      <c r="AE612" s="275">
        <v>300</v>
      </c>
      <c r="AF612" s="113">
        <v>84</v>
      </c>
      <c r="AG612" s="113"/>
      <c r="AH612" s="54">
        <f t="shared" si="20"/>
        <v>1.6166666666666667</v>
      </c>
      <c r="AI612" s="54">
        <f t="shared" si="21"/>
        <v>1</v>
      </c>
      <c r="AJ612" s="135">
        <v>30000000</v>
      </c>
      <c r="AK612" s="109"/>
      <c r="AL612" s="149" t="s">
        <v>965</v>
      </c>
      <c r="AM612" s="136">
        <v>30000000</v>
      </c>
      <c r="AN612" s="192"/>
    </row>
    <row r="613" spans="1:40" ht="25.5" x14ac:dyDescent="0.25">
      <c r="A613" s="96">
        <v>3</v>
      </c>
      <c r="B613" s="102" t="s">
        <v>281</v>
      </c>
      <c r="C613" s="96">
        <v>6</v>
      </c>
      <c r="D613" s="96" t="s">
        <v>1658</v>
      </c>
      <c r="E613" s="102" t="s">
        <v>1659</v>
      </c>
      <c r="F613" s="98">
        <v>2</v>
      </c>
      <c r="G613" s="96" t="s">
        <v>1660</v>
      </c>
      <c r="H613" s="102" t="s">
        <v>1661</v>
      </c>
      <c r="I613" s="96">
        <v>3</v>
      </c>
      <c r="J613" s="96"/>
      <c r="K613" s="102" t="s">
        <v>1662</v>
      </c>
      <c r="L613" s="98">
        <v>2020051290053</v>
      </c>
      <c r="M613" s="96">
        <v>4</v>
      </c>
      <c r="N613" s="96">
        <v>3624</v>
      </c>
      <c r="O613" s="97" t="str">
        <f>+VLOOKUP(N613,'[9]Productos PD'!$B$2:$C$349,2,FALSE)</f>
        <v>Acciones de estimación y caracterización de la población Canina y Felina del Municipio.</v>
      </c>
      <c r="P613" s="96" t="s">
        <v>952</v>
      </c>
      <c r="Q613" s="96">
        <v>1</v>
      </c>
      <c r="R613" s="122" t="s">
        <v>1180</v>
      </c>
      <c r="S613" s="125">
        <v>1</v>
      </c>
      <c r="T613" s="102" t="s">
        <v>1602</v>
      </c>
      <c r="U613" s="97" t="s">
        <v>1680</v>
      </c>
      <c r="V613" s="96" t="s">
        <v>952</v>
      </c>
      <c r="W613" s="125">
        <v>8000</v>
      </c>
      <c r="X613" s="103" t="s">
        <v>956</v>
      </c>
      <c r="Y613" s="122">
        <v>0.45</v>
      </c>
      <c r="Z613" s="126">
        <v>220</v>
      </c>
      <c r="AA613" s="126">
        <v>215</v>
      </c>
      <c r="AB613" s="113">
        <v>2593</v>
      </c>
      <c r="AC613" s="129">
        <v>2762</v>
      </c>
      <c r="AD613" s="113">
        <v>2593</v>
      </c>
      <c r="AE613" s="275">
        <v>1600</v>
      </c>
      <c r="AF613" s="113">
        <v>2594</v>
      </c>
      <c r="AG613" s="113"/>
      <c r="AH613" s="54">
        <f t="shared" si="20"/>
        <v>0.57212499999999999</v>
      </c>
      <c r="AI613" s="54">
        <f t="shared" si="21"/>
        <v>0.57212499999999999</v>
      </c>
      <c r="AJ613" s="135">
        <v>1000000</v>
      </c>
      <c r="AK613" s="109">
        <v>30801</v>
      </c>
      <c r="AL613" s="149" t="s">
        <v>957</v>
      </c>
      <c r="AM613" s="136">
        <v>500000</v>
      </c>
      <c r="AN613" s="192"/>
    </row>
    <row r="614" spans="1:40" ht="25.5" x14ac:dyDescent="0.25">
      <c r="A614" s="96">
        <v>3</v>
      </c>
      <c r="B614" s="102" t="s">
        <v>281</v>
      </c>
      <c r="C614" s="96">
        <v>6</v>
      </c>
      <c r="D614" s="96" t="s">
        <v>1658</v>
      </c>
      <c r="E614" s="102" t="s">
        <v>1659</v>
      </c>
      <c r="F614" s="98">
        <v>2</v>
      </c>
      <c r="G614" s="96" t="s">
        <v>1660</v>
      </c>
      <c r="H614" s="102" t="s">
        <v>1661</v>
      </c>
      <c r="I614" s="96">
        <v>3</v>
      </c>
      <c r="J614" s="96"/>
      <c r="K614" s="102" t="s">
        <v>1662</v>
      </c>
      <c r="L614" s="98">
        <v>2020051290053</v>
      </c>
      <c r="M614" s="96">
        <v>4</v>
      </c>
      <c r="N614" s="96">
        <v>3624</v>
      </c>
      <c r="O614" s="97" t="str">
        <f>+VLOOKUP(N614,'[9]Productos PD'!$B$2:$C$349,2,FALSE)</f>
        <v>Acciones de estimación y caracterización de la población Canina y Felina del Municipio.</v>
      </c>
      <c r="P614" s="96" t="s">
        <v>952</v>
      </c>
      <c r="Q614" s="96">
        <v>1</v>
      </c>
      <c r="R614" s="122" t="s">
        <v>1180</v>
      </c>
      <c r="S614" s="125">
        <v>1</v>
      </c>
      <c r="T614" s="102" t="s">
        <v>1602</v>
      </c>
      <c r="U614" s="97" t="s">
        <v>1681</v>
      </c>
      <c r="V614" s="96" t="s">
        <v>952</v>
      </c>
      <c r="W614" s="125">
        <v>1</v>
      </c>
      <c r="X614" s="96" t="s">
        <v>956</v>
      </c>
      <c r="Y614" s="122">
        <v>0.55000000000000004</v>
      </c>
      <c r="Z614" s="126">
        <v>0</v>
      </c>
      <c r="AA614" s="126">
        <v>0</v>
      </c>
      <c r="AB614" s="113">
        <v>0</v>
      </c>
      <c r="AC614" s="129">
        <v>0</v>
      </c>
      <c r="AD614" s="113">
        <v>1</v>
      </c>
      <c r="AE614" s="275" t="s">
        <v>2135</v>
      </c>
      <c r="AF614" s="113">
        <v>0</v>
      </c>
      <c r="AG614" s="204"/>
      <c r="AH614" s="54" t="e">
        <f t="shared" si="20"/>
        <v>#VALUE!</v>
      </c>
      <c r="AI614" s="54" t="e">
        <f t="shared" si="21"/>
        <v>#VALUE!</v>
      </c>
      <c r="AJ614" s="135">
        <v>4000000</v>
      </c>
      <c r="AK614" s="109">
        <v>30801</v>
      </c>
      <c r="AL614" s="149" t="s">
        <v>957</v>
      </c>
      <c r="AM614" s="136">
        <v>100000</v>
      </c>
      <c r="AN614" s="192"/>
    </row>
    <row r="615" spans="1:40" ht="25.5" x14ac:dyDescent="0.25">
      <c r="A615" s="96">
        <v>3</v>
      </c>
      <c r="B615" s="102" t="s">
        <v>281</v>
      </c>
      <c r="C615" s="96">
        <v>6</v>
      </c>
      <c r="D615" s="96" t="s">
        <v>1658</v>
      </c>
      <c r="E615" s="102" t="s">
        <v>1659</v>
      </c>
      <c r="F615" s="98">
        <v>2</v>
      </c>
      <c r="G615" s="96" t="s">
        <v>1660</v>
      </c>
      <c r="H615" s="102" t="s">
        <v>1661</v>
      </c>
      <c r="I615" s="96">
        <v>3</v>
      </c>
      <c r="J615" s="96"/>
      <c r="K615" s="102" t="s">
        <v>1662</v>
      </c>
      <c r="L615" s="98">
        <v>2020051290053</v>
      </c>
      <c r="M615" s="96">
        <v>5</v>
      </c>
      <c r="N615" s="96">
        <v>3625</v>
      </c>
      <c r="O615" s="97" t="str">
        <f>+VLOOKUP(N615,'[9]Productos PD'!$B$2:$C$349,2,FALSE)</f>
        <v>Instalación de microchips en caninos y felinos del municipio de Caldas.</v>
      </c>
      <c r="P615" s="96" t="s">
        <v>952</v>
      </c>
      <c r="Q615" s="96">
        <v>1000</v>
      </c>
      <c r="R615" s="122" t="s">
        <v>953</v>
      </c>
      <c r="S615" s="125">
        <v>300</v>
      </c>
      <c r="T615" s="102" t="s">
        <v>1602</v>
      </c>
      <c r="U615" s="97" t="s">
        <v>1682</v>
      </c>
      <c r="V615" s="96" t="s">
        <v>952</v>
      </c>
      <c r="W615" s="125">
        <v>300</v>
      </c>
      <c r="X615" s="96" t="s">
        <v>956</v>
      </c>
      <c r="Y615" s="122">
        <v>1</v>
      </c>
      <c r="Z615" s="126">
        <v>60</v>
      </c>
      <c r="AA615" s="126">
        <v>60</v>
      </c>
      <c r="AB615" s="113">
        <v>90</v>
      </c>
      <c r="AC615" s="129">
        <v>90</v>
      </c>
      <c r="AD615" s="113">
        <v>90</v>
      </c>
      <c r="AE615" s="275">
        <v>90</v>
      </c>
      <c r="AF615" s="113">
        <v>60</v>
      </c>
      <c r="AG615" s="204"/>
      <c r="AH615" s="54">
        <f t="shared" si="20"/>
        <v>0.8</v>
      </c>
      <c r="AI615" s="54">
        <f t="shared" si="21"/>
        <v>0.8</v>
      </c>
      <c r="AJ615" s="135">
        <v>8000000</v>
      </c>
      <c r="AK615" s="109">
        <v>50803</v>
      </c>
      <c r="AL615" s="147" t="s">
        <v>1618</v>
      </c>
      <c r="AM615" s="136">
        <v>5355000</v>
      </c>
      <c r="AN615" s="192"/>
    </row>
    <row r="616" spans="1:40" ht="25.5" x14ac:dyDescent="0.25">
      <c r="A616" s="96">
        <v>3</v>
      </c>
      <c r="B616" s="102" t="s">
        <v>281</v>
      </c>
      <c r="C616" s="96">
        <v>6</v>
      </c>
      <c r="D616" s="96" t="s">
        <v>1658</v>
      </c>
      <c r="E616" s="102" t="s">
        <v>1659</v>
      </c>
      <c r="F616" s="98">
        <v>2</v>
      </c>
      <c r="G616" s="96" t="s">
        <v>1660</v>
      </c>
      <c r="H616" s="102" t="s">
        <v>1661</v>
      </c>
      <c r="I616" s="96">
        <v>3</v>
      </c>
      <c r="J616" s="96"/>
      <c r="K616" s="102" t="s">
        <v>1662</v>
      </c>
      <c r="L616" s="98">
        <v>2020051290053</v>
      </c>
      <c r="M616" s="96">
        <v>5</v>
      </c>
      <c r="N616" s="96">
        <v>3625</v>
      </c>
      <c r="O616" s="97" t="str">
        <f>+VLOOKUP(N616,'[9]Productos PD'!$B$2:$C$349,2,FALSE)</f>
        <v>Instalación de microchips en caninos y felinos del municipio de Caldas.</v>
      </c>
      <c r="P616" s="96" t="s">
        <v>952</v>
      </c>
      <c r="Q616" s="96">
        <v>1000</v>
      </c>
      <c r="R616" s="122" t="s">
        <v>953</v>
      </c>
      <c r="S616" s="125">
        <v>300</v>
      </c>
      <c r="T616" s="102" t="s">
        <v>1602</v>
      </c>
      <c r="U616" s="97" t="s">
        <v>1682</v>
      </c>
      <c r="V616" s="96" t="s">
        <v>952</v>
      </c>
      <c r="W616" s="125">
        <v>300</v>
      </c>
      <c r="X616" s="96" t="s">
        <v>956</v>
      </c>
      <c r="Y616" s="122">
        <v>1</v>
      </c>
      <c r="Z616" s="126">
        <v>60</v>
      </c>
      <c r="AA616" s="126">
        <v>60</v>
      </c>
      <c r="AB616" s="113">
        <v>90</v>
      </c>
      <c r="AC616" s="129">
        <v>90</v>
      </c>
      <c r="AD616" s="113">
        <v>90</v>
      </c>
      <c r="AE616" s="275">
        <v>90</v>
      </c>
      <c r="AF616" s="113">
        <v>60</v>
      </c>
      <c r="AG616" s="204"/>
      <c r="AH616" s="54">
        <f t="shared" si="20"/>
        <v>0.8</v>
      </c>
      <c r="AI616" s="54">
        <f t="shared" si="21"/>
        <v>0.8</v>
      </c>
      <c r="AJ616" s="135">
        <v>1624176.75</v>
      </c>
      <c r="AK616" s="109">
        <v>30801</v>
      </c>
      <c r="AL616" s="149" t="s">
        <v>957</v>
      </c>
      <c r="AM616" s="136">
        <v>1000000</v>
      </c>
      <c r="AN616" s="192"/>
    </row>
    <row r="617" spans="1:40" ht="25.5" x14ac:dyDescent="0.25">
      <c r="A617" s="96">
        <v>3</v>
      </c>
      <c r="B617" s="102" t="s">
        <v>281</v>
      </c>
      <c r="C617" s="96">
        <v>6</v>
      </c>
      <c r="D617" s="96" t="s">
        <v>1658</v>
      </c>
      <c r="E617" s="102" t="s">
        <v>1659</v>
      </c>
      <c r="F617" s="98">
        <v>3</v>
      </c>
      <c r="G617" s="96" t="s">
        <v>1683</v>
      </c>
      <c r="H617" s="102" t="s">
        <v>1684</v>
      </c>
      <c r="I617" s="96">
        <v>15</v>
      </c>
      <c r="J617" s="96"/>
      <c r="K617" s="102" t="s">
        <v>1662</v>
      </c>
      <c r="L617" s="98">
        <v>2020051290053</v>
      </c>
      <c r="M617" s="96">
        <v>1</v>
      </c>
      <c r="N617" s="96">
        <v>3631</v>
      </c>
      <c r="O617" s="97" t="str">
        <f>+VLOOKUP(N617,'[9]Productos PD'!$B$2:$C$349,2,FALSE)</f>
        <v>Acciones para la prevención y protección de fauna y flora en el Municipio de Caldas.</v>
      </c>
      <c r="P617" s="96" t="s">
        <v>952</v>
      </c>
      <c r="Q617" s="96">
        <v>4</v>
      </c>
      <c r="R617" s="122" t="s">
        <v>953</v>
      </c>
      <c r="S617" s="125">
        <v>1</v>
      </c>
      <c r="T617" s="102" t="s">
        <v>1602</v>
      </c>
      <c r="U617" s="97" t="s">
        <v>1685</v>
      </c>
      <c r="V617" s="96" t="s">
        <v>952</v>
      </c>
      <c r="W617" s="125">
        <v>2</v>
      </c>
      <c r="X617" s="96" t="s">
        <v>956</v>
      </c>
      <c r="Y617" s="122">
        <v>0.5</v>
      </c>
      <c r="Z617" s="126">
        <v>1</v>
      </c>
      <c r="AA617" s="126">
        <v>2</v>
      </c>
      <c r="AB617" s="113">
        <v>0</v>
      </c>
      <c r="AC617" s="129">
        <v>0</v>
      </c>
      <c r="AD617" s="113">
        <v>1</v>
      </c>
      <c r="AE617" s="275">
        <v>1</v>
      </c>
      <c r="AF617" s="113">
        <v>0</v>
      </c>
      <c r="AG617" s="113"/>
      <c r="AH617" s="54">
        <f t="shared" si="20"/>
        <v>1.5</v>
      </c>
      <c r="AI617" s="54">
        <f t="shared" si="21"/>
        <v>1</v>
      </c>
      <c r="AJ617" s="135">
        <v>1000000</v>
      </c>
      <c r="AK617" s="109">
        <v>30801</v>
      </c>
      <c r="AL617" s="149" t="s">
        <v>957</v>
      </c>
      <c r="AM617" s="136">
        <v>1000000</v>
      </c>
      <c r="AN617" s="192"/>
    </row>
    <row r="618" spans="1:40" ht="25.5" x14ac:dyDescent="0.25">
      <c r="A618" s="96">
        <v>3</v>
      </c>
      <c r="B618" s="102" t="s">
        <v>281</v>
      </c>
      <c r="C618" s="96">
        <v>6</v>
      </c>
      <c r="D618" s="96" t="s">
        <v>1658</v>
      </c>
      <c r="E618" s="102" t="s">
        <v>1659</v>
      </c>
      <c r="F618" s="98">
        <v>3</v>
      </c>
      <c r="G618" s="96" t="s">
        <v>1683</v>
      </c>
      <c r="H618" s="102" t="s">
        <v>1684</v>
      </c>
      <c r="I618" s="96">
        <v>15</v>
      </c>
      <c r="J618" s="96"/>
      <c r="K618" s="102" t="s">
        <v>1662</v>
      </c>
      <c r="L618" s="98">
        <v>2020051290053</v>
      </c>
      <c r="M618" s="96">
        <v>1</v>
      </c>
      <c r="N618" s="96">
        <v>3631</v>
      </c>
      <c r="O618" s="97" t="str">
        <f>+VLOOKUP(N618,'[9]Productos PD'!$B$2:$C$349,2,FALSE)</f>
        <v>Acciones para la prevención y protección de fauna y flora en el Municipio de Caldas.</v>
      </c>
      <c r="P618" s="96" t="s">
        <v>952</v>
      </c>
      <c r="Q618" s="96">
        <v>4</v>
      </c>
      <c r="R618" s="122" t="s">
        <v>953</v>
      </c>
      <c r="S618" s="125">
        <v>1</v>
      </c>
      <c r="T618" s="102" t="s">
        <v>1602</v>
      </c>
      <c r="U618" s="97" t="s">
        <v>1686</v>
      </c>
      <c r="V618" s="96" t="s">
        <v>952</v>
      </c>
      <c r="W618" s="125">
        <v>3</v>
      </c>
      <c r="X618" s="96" t="s">
        <v>956</v>
      </c>
      <c r="Y618" s="144">
        <v>0.5</v>
      </c>
      <c r="Z618" s="126">
        <v>0</v>
      </c>
      <c r="AA618" s="126">
        <v>0</v>
      </c>
      <c r="AB618" s="113">
        <v>0</v>
      </c>
      <c r="AC618" s="129">
        <v>0</v>
      </c>
      <c r="AD618" s="113">
        <v>1</v>
      </c>
      <c r="AE618" s="275">
        <v>1</v>
      </c>
      <c r="AF618" s="113">
        <v>2</v>
      </c>
      <c r="AG618" s="113"/>
      <c r="AH618" s="54">
        <f t="shared" si="20"/>
        <v>0.33333333333333331</v>
      </c>
      <c r="AI618" s="54">
        <f t="shared" si="21"/>
        <v>0.33333333333333331</v>
      </c>
      <c r="AJ618" s="135">
        <v>5000000</v>
      </c>
      <c r="AK618" s="109">
        <v>30801</v>
      </c>
      <c r="AL618" s="149" t="s">
        <v>957</v>
      </c>
      <c r="AM618" s="136">
        <v>1000000</v>
      </c>
      <c r="AN618" s="192"/>
    </row>
    <row r="619" spans="1:40" ht="25.5" x14ac:dyDescent="0.25">
      <c r="A619" s="186">
        <v>3</v>
      </c>
      <c r="B619" s="277" t="s">
        <v>281</v>
      </c>
      <c r="C619" s="186">
        <v>6</v>
      </c>
      <c r="D619" s="186" t="s">
        <v>1658</v>
      </c>
      <c r="E619" s="277" t="s">
        <v>1659</v>
      </c>
      <c r="F619" s="278">
        <v>3</v>
      </c>
      <c r="G619" s="186" t="s">
        <v>1683</v>
      </c>
      <c r="H619" s="277" t="s">
        <v>1684</v>
      </c>
      <c r="I619" s="186">
        <v>15</v>
      </c>
      <c r="J619" s="186"/>
      <c r="K619" s="277" t="s">
        <v>1662</v>
      </c>
      <c r="L619" s="278">
        <v>2020051290053</v>
      </c>
      <c r="M619" s="186">
        <v>2</v>
      </c>
      <c r="N619" s="186">
        <v>3632</v>
      </c>
      <c r="O619" s="97" t="str">
        <f>+VLOOKUP(N619,'[9]Productos PD'!$B$2:$C$349,2,FALSE)</f>
        <v>Acciones para apoyar organizaciones y grupos organizados defensores de animales.</v>
      </c>
      <c r="P619" s="186" t="s">
        <v>952</v>
      </c>
      <c r="Q619" s="186">
        <v>3</v>
      </c>
      <c r="R619" s="279" t="s">
        <v>953</v>
      </c>
      <c r="S619" s="158">
        <v>1</v>
      </c>
      <c r="T619" s="102" t="s">
        <v>1602</v>
      </c>
      <c r="U619" s="105" t="s">
        <v>1687</v>
      </c>
      <c r="V619" s="96" t="s">
        <v>952</v>
      </c>
      <c r="W619" s="158">
        <v>4</v>
      </c>
      <c r="X619" s="186" t="s">
        <v>956</v>
      </c>
      <c r="Y619" s="279">
        <v>0.9</v>
      </c>
      <c r="Z619" s="128">
        <v>1</v>
      </c>
      <c r="AA619" s="126">
        <v>0</v>
      </c>
      <c r="AB619" s="204">
        <v>1</v>
      </c>
      <c r="AC619" s="129">
        <v>1</v>
      </c>
      <c r="AD619" s="204">
        <v>1</v>
      </c>
      <c r="AE619" s="275">
        <v>1</v>
      </c>
      <c r="AF619" s="204">
        <v>1</v>
      </c>
      <c r="AG619" s="113"/>
      <c r="AH619" s="54">
        <f t="shared" si="20"/>
        <v>0.5</v>
      </c>
      <c r="AI619" s="54">
        <f t="shared" si="21"/>
        <v>0.5</v>
      </c>
      <c r="AJ619" s="280">
        <v>5000000</v>
      </c>
      <c r="AK619" s="109">
        <v>30801</v>
      </c>
      <c r="AL619" s="149" t="s">
        <v>957</v>
      </c>
      <c r="AM619" s="136">
        <v>1000000</v>
      </c>
      <c r="AN619" s="192"/>
    </row>
    <row r="620" spans="1:40" ht="25.5" x14ac:dyDescent="0.25">
      <c r="A620" s="186">
        <v>3</v>
      </c>
      <c r="B620" s="277" t="s">
        <v>281</v>
      </c>
      <c r="C620" s="186">
        <v>6</v>
      </c>
      <c r="D620" s="186" t="s">
        <v>1658</v>
      </c>
      <c r="E620" s="277" t="s">
        <v>1659</v>
      </c>
      <c r="F620" s="278">
        <v>3</v>
      </c>
      <c r="G620" s="186" t="s">
        <v>1683</v>
      </c>
      <c r="H620" s="277" t="s">
        <v>1684</v>
      </c>
      <c r="I620" s="186">
        <v>15</v>
      </c>
      <c r="J620" s="186"/>
      <c r="K620" s="277" t="s">
        <v>1662</v>
      </c>
      <c r="L620" s="278">
        <v>2020051290053</v>
      </c>
      <c r="M620" s="186">
        <v>2</v>
      </c>
      <c r="N620" s="186">
        <v>3632</v>
      </c>
      <c r="O620" s="97" t="str">
        <f>+VLOOKUP(N620,'[9]Productos PD'!$B$2:$C$349,2,FALSE)</f>
        <v>Acciones para apoyar organizaciones y grupos organizados defensores de animales.</v>
      </c>
      <c r="P620" s="186" t="s">
        <v>952</v>
      </c>
      <c r="Q620" s="186">
        <v>3</v>
      </c>
      <c r="R620" s="279" t="s">
        <v>953</v>
      </c>
      <c r="S620" s="158">
        <v>1</v>
      </c>
      <c r="T620" s="102" t="s">
        <v>1602</v>
      </c>
      <c r="U620" s="105" t="s">
        <v>1688</v>
      </c>
      <c r="V620" s="96" t="s">
        <v>952</v>
      </c>
      <c r="W620" s="158">
        <v>1</v>
      </c>
      <c r="X620" s="186" t="s">
        <v>956</v>
      </c>
      <c r="Y620" s="279">
        <v>0.1</v>
      </c>
      <c r="Z620" s="128">
        <v>0</v>
      </c>
      <c r="AA620" s="126">
        <v>0</v>
      </c>
      <c r="AB620" s="204">
        <v>0</v>
      </c>
      <c r="AC620" s="129">
        <v>0</v>
      </c>
      <c r="AD620" s="204">
        <v>0</v>
      </c>
      <c r="AE620" s="281">
        <v>0</v>
      </c>
      <c r="AF620" s="204">
        <v>1</v>
      </c>
      <c r="AG620" s="113"/>
      <c r="AH620" s="54">
        <f t="shared" si="20"/>
        <v>0</v>
      </c>
      <c r="AI620" s="54">
        <f t="shared" si="21"/>
        <v>0</v>
      </c>
      <c r="AJ620" s="280">
        <v>2000000</v>
      </c>
      <c r="AK620" s="109">
        <v>30801</v>
      </c>
      <c r="AL620" s="149" t="s">
        <v>957</v>
      </c>
      <c r="AM620" s="136">
        <v>0</v>
      </c>
      <c r="AN620" s="192"/>
    </row>
    <row r="621" spans="1:40" ht="38.25" x14ac:dyDescent="0.25">
      <c r="A621" s="96">
        <v>3</v>
      </c>
      <c r="B621" s="102" t="s">
        <v>281</v>
      </c>
      <c r="C621" s="96">
        <v>6</v>
      </c>
      <c r="D621" s="96" t="s">
        <v>1658</v>
      </c>
      <c r="E621" s="102" t="s">
        <v>1659</v>
      </c>
      <c r="F621" s="98">
        <v>3</v>
      </c>
      <c r="G621" s="96" t="s">
        <v>1683</v>
      </c>
      <c r="H621" s="102" t="s">
        <v>1684</v>
      </c>
      <c r="I621" s="96">
        <v>15</v>
      </c>
      <c r="J621" s="96"/>
      <c r="K621" s="102" t="s">
        <v>1662</v>
      </c>
      <c r="L621" s="98">
        <v>2020051290053</v>
      </c>
      <c r="M621" s="96">
        <v>4</v>
      </c>
      <c r="N621" s="96">
        <v>3634</v>
      </c>
      <c r="O621" s="97" t="str">
        <f>+VLOOKUP(N621,'[9]Productos PD'!$B$2:$C$349,2,FALSE)</f>
        <v>Estrategias coordinadas, para el fortalecimiento del programa de sustitución de vehículos de tracción animal, por otro medio de carga y bienestar del caballo de alquiler.</v>
      </c>
      <c r="P621" s="96" t="s">
        <v>952</v>
      </c>
      <c r="Q621" s="96">
        <v>2</v>
      </c>
      <c r="R621" s="122" t="s">
        <v>1180</v>
      </c>
      <c r="S621" s="125">
        <v>2</v>
      </c>
      <c r="T621" s="102" t="s">
        <v>1602</v>
      </c>
      <c r="U621" s="97" t="s">
        <v>1689</v>
      </c>
      <c r="V621" s="96" t="s">
        <v>952</v>
      </c>
      <c r="W621" s="125">
        <v>4</v>
      </c>
      <c r="X621" s="96" t="s">
        <v>956</v>
      </c>
      <c r="Y621" s="122">
        <v>0.5</v>
      </c>
      <c r="Z621" s="126">
        <v>1</v>
      </c>
      <c r="AA621" s="126">
        <v>1</v>
      </c>
      <c r="AB621" s="113">
        <v>1</v>
      </c>
      <c r="AC621" s="129">
        <v>1</v>
      </c>
      <c r="AD621" s="113">
        <v>1</v>
      </c>
      <c r="AE621" s="281">
        <v>1</v>
      </c>
      <c r="AF621" s="113">
        <v>1</v>
      </c>
      <c r="AG621" s="113"/>
      <c r="AH621" s="54">
        <f t="shared" si="20"/>
        <v>0.75</v>
      </c>
      <c r="AI621" s="54">
        <f t="shared" si="21"/>
        <v>0.75</v>
      </c>
      <c r="AJ621" s="135">
        <v>6000000</v>
      </c>
      <c r="AK621" s="109">
        <v>50801</v>
      </c>
      <c r="AL621" s="147" t="s">
        <v>985</v>
      </c>
      <c r="AM621" s="136">
        <v>910955</v>
      </c>
      <c r="AN621" s="192"/>
    </row>
    <row r="622" spans="1:40" ht="38.25" x14ac:dyDescent="0.25">
      <c r="A622" s="96">
        <v>3</v>
      </c>
      <c r="B622" s="102" t="s">
        <v>281</v>
      </c>
      <c r="C622" s="96">
        <v>6</v>
      </c>
      <c r="D622" s="96" t="s">
        <v>1658</v>
      </c>
      <c r="E622" s="102" t="s">
        <v>1659</v>
      </c>
      <c r="F622" s="98">
        <v>3</v>
      </c>
      <c r="G622" s="96" t="s">
        <v>1683</v>
      </c>
      <c r="H622" s="102" t="s">
        <v>1684</v>
      </c>
      <c r="I622" s="96">
        <v>15</v>
      </c>
      <c r="J622" s="96"/>
      <c r="K622" s="102" t="s">
        <v>1662</v>
      </c>
      <c r="L622" s="98">
        <v>2020051290053</v>
      </c>
      <c r="M622" s="96">
        <v>4</v>
      </c>
      <c r="N622" s="96">
        <v>3634</v>
      </c>
      <c r="O622" s="97" t="str">
        <f>+VLOOKUP(N622,'[9]Productos PD'!$B$2:$C$349,2,FALSE)</f>
        <v>Estrategias coordinadas, para el fortalecimiento del programa de sustitución de vehículos de tracción animal, por otro medio de carga y bienestar del caballo de alquiler.</v>
      </c>
      <c r="P622" s="96" t="s">
        <v>952</v>
      </c>
      <c r="Q622" s="96">
        <v>2</v>
      </c>
      <c r="R622" s="122" t="s">
        <v>1180</v>
      </c>
      <c r="S622" s="125">
        <v>2</v>
      </c>
      <c r="T622" s="102" t="s">
        <v>1602</v>
      </c>
      <c r="U622" s="97" t="s">
        <v>1690</v>
      </c>
      <c r="V622" s="96" t="s">
        <v>952</v>
      </c>
      <c r="W622" s="125">
        <v>110</v>
      </c>
      <c r="X622" s="96" t="s">
        <v>956</v>
      </c>
      <c r="Y622" s="122">
        <v>0.2</v>
      </c>
      <c r="Z622" s="126">
        <v>0</v>
      </c>
      <c r="AA622" s="126">
        <v>0</v>
      </c>
      <c r="AB622" s="113">
        <v>36</v>
      </c>
      <c r="AC622" s="129">
        <v>100</v>
      </c>
      <c r="AD622" s="113">
        <v>37</v>
      </c>
      <c r="AE622" s="275">
        <v>100</v>
      </c>
      <c r="AF622" s="113">
        <v>37</v>
      </c>
      <c r="AG622" s="113"/>
      <c r="AH622" s="54">
        <f t="shared" si="20"/>
        <v>1.8181818181818181</v>
      </c>
      <c r="AI622" s="54">
        <f t="shared" si="21"/>
        <v>1</v>
      </c>
      <c r="AJ622" s="135">
        <v>4000000</v>
      </c>
      <c r="AK622" s="109">
        <v>50801</v>
      </c>
      <c r="AL622" s="147" t="s">
        <v>1614</v>
      </c>
      <c r="AM622" s="136">
        <v>3800000</v>
      </c>
      <c r="AN622" s="192"/>
    </row>
    <row r="623" spans="1:40" ht="38.25" x14ac:dyDescent="0.25">
      <c r="A623" s="96">
        <v>3</v>
      </c>
      <c r="B623" s="102" t="s">
        <v>281</v>
      </c>
      <c r="C623" s="96">
        <v>6</v>
      </c>
      <c r="D623" s="96" t="s">
        <v>1658</v>
      </c>
      <c r="E623" s="102" t="s">
        <v>1659</v>
      </c>
      <c r="F623" s="98">
        <v>3</v>
      </c>
      <c r="G623" s="96" t="s">
        <v>1683</v>
      </c>
      <c r="H623" s="102" t="s">
        <v>1684</v>
      </c>
      <c r="I623" s="96">
        <v>15</v>
      </c>
      <c r="J623" s="96"/>
      <c r="K623" s="102" t="s">
        <v>1662</v>
      </c>
      <c r="L623" s="98">
        <v>2020051290053</v>
      </c>
      <c r="M623" s="96">
        <v>4</v>
      </c>
      <c r="N623" s="96">
        <v>3634</v>
      </c>
      <c r="O623" s="97" t="str">
        <f>+VLOOKUP(N623,'[9]Productos PD'!$B$2:$C$349,2,FALSE)</f>
        <v>Estrategias coordinadas, para el fortalecimiento del programa de sustitución de vehículos de tracción animal, por otro medio de carga y bienestar del caballo de alquiler.</v>
      </c>
      <c r="P623" s="96" t="s">
        <v>952</v>
      </c>
      <c r="Q623" s="96">
        <v>2</v>
      </c>
      <c r="R623" s="122" t="s">
        <v>1180</v>
      </c>
      <c r="S623" s="125">
        <v>2</v>
      </c>
      <c r="T623" s="102" t="s">
        <v>1602</v>
      </c>
      <c r="U623" s="282" t="s">
        <v>1691</v>
      </c>
      <c r="V623" s="96" t="s">
        <v>952</v>
      </c>
      <c r="W623" s="125">
        <v>3</v>
      </c>
      <c r="X623" s="96" t="s">
        <v>956</v>
      </c>
      <c r="Y623" s="122">
        <v>0.3</v>
      </c>
      <c r="Z623" s="126">
        <v>0</v>
      </c>
      <c r="AA623" s="126">
        <v>0</v>
      </c>
      <c r="AB623" s="113">
        <v>1</v>
      </c>
      <c r="AC623" s="129">
        <v>0</v>
      </c>
      <c r="AD623" s="113">
        <v>1</v>
      </c>
      <c r="AE623" s="275">
        <v>1</v>
      </c>
      <c r="AF623" s="113">
        <v>1</v>
      </c>
      <c r="AG623" s="113"/>
      <c r="AH623" s="54">
        <f t="shared" si="20"/>
        <v>0.33333333333333331</v>
      </c>
      <c r="AI623" s="54">
        <f t="shared" si="21"/>
        <v>0.33333333333333331</v>
      </c>
      <c r="AJ623" s="135">
        <v>1723076</v>
      </c>
      <c r="AK623" s="109">
        <v>50801</v>
      </c>
      <c r="AL623" s="147" t="s">
        <v>1614</v>
      </c>
      <c r="AM623" s="136">
        <v>910955</v>
      </c>
      <c r="AN623" s="192"/>
    </row>
    <row r="624" spans="1:40" ht="38.25" x14ac:dyDescent="0.25">
      <c r="A624" s="96">
        <v>1</v>
      </c>
      <c r="B624" s="102" t="s">
        <v>5</v>
      </c>
      <c r="C624" s="96">
        <v>6</v>
      </c>
      <c r="D624" s="96" t="s">
        <v>1692</v>
      </c>
      <c r="E624" s="102" t="s">
        <v>1693</v>
      </c>
      <c r="F624" s="98">
        <v>1</v>
      </c>
      <c r="G624" s="96" t="s">
        <v>1694</v>
      </c>
      <c r="H624" s="102" t="s">
        <v>1695</v>
      </c>
      <c r="I624" s="96">
        <v>10</v>
      </c>
      <c r="J624" s="96"/>
      <c r="K624" s="102" t="s">
        <v>1601</v>
      </c>
      <c r="L624" s="98">
        <v>2020051290052</v>
      </c>
      <c r="M624" s="96">
        <v>1</v>
      </c>
      <c r="N624" s="96">
        <v>1611</v>
      </c>
      <c r="O624" s="97" t="str">
        <f>+VLOOKUP(N624,'[9]Productos PD'!$B$2:$C$349,2,FALSE)</f>
        <v>Acciones orientadas a fortalecer los programas de asistencia y atención a los diferentes grupos que garantizan el enfoque de derechos para la atención diferencial de grupos étnicos.</v>
      </c>
      <c r="P624" s="96" t="s">
        <v>952</v>
      </c>
      <c r="Q624" s="96">
        <v>4</v>
      </c>
      <c r="R624" s="122" t="s">
        <v>953</v>
      </c>
      <c r="S624" s="125">
        <v>2</v>
      </c>
      <c r="T624" s="102" t="s">
        <v>1602</v>
      </c>
      <c r="U624" s="282" t="s">
        <v>1696</v>
      </c>
      <c r="V624" s="96" t="s">
        <v>983</v>
      </c>
      <c r="W624" s="189">
        <v>1</v>
      </c>
      <c r="X624" s="96" t="s">
        <v>956</v>
      </c>
      <c r="Y624" s="122">
        <v>0.5</v>
      </c>
      <c r="Z624" s="54">
        <v>0.1</v>
      </c>
      <c r="AA624" s="283">
        <v>0.1</v>
      </c>
      <c r="AB624" s="54">
        <v>0.3</v>
      </c>
      <c r="AC624" s="112">
        <v>0.4</v>
      </c>
      <c r="AD624" s="54">
        <v>0.3</v>
      </c>
      <c r="AE624" s="276">
        <v>0.3</v>
      </c>
      <c r="AF624" s="54">
        <v>0.3</v>
      </c>
      <c r="AG624" s="113"/>
      <c r="AH624" s="54">
        <f t="shared" si="20"/>
        <v>0.8</v>
      </c>
      <c r="AI624" s="54">
        <f t="shared" si="21"/>
        <v>0.8</v>
      </c>
      <c r="AJ624" s="135">
        <v>8000000</v>
      </c>
      <c r="AK624" s="109">
        <v>31603</v>
      </c>
      <c r="AL624" s="149" t="s">
        <v>957</v>
      </c>
      <c r="AM624" s="136"/>
      <c r="AN624" s="192"/>
    </row>
    <row r="625" spans="1:40" ht="38.25" x14ac:dyDescent="0.25">
      <c r="A625" s="96">
        <v>1</v>
      </c>
      <c r="B625" s="102" t="s">
        <v>5</v>
      </c>
      <c r="C625" s="96">
        <v>6</v>
      </c>
      <c r="D625" s="96" t="s">
        <v>1692</v>
      </c>
      <c r="E625" s="102" t="s">
        <v>1693</v>
      </c>
      <c r="F625" s="98">
        <v>1</v>
      </c>
      <c r="G625" s="96" t="s">
        <v>1694</v>
      </c>
      <c r="H625" s="102" t="s">
        <v>1695</v>
      </c>
      <c r="I625" s="96">
        <v>10</v>
      </c>
      <c r="J625" s="96"/>
      <c r="K625" s="102" t="s">
        <v>1601</v>
      </c>
      <c r="L625" s="98">
        <v>2020051290052</v>
      </c>
      <c r="M625" s="96">
        <v>1</v>
      </c>
      <c r="N625" s="96">
        <v>1611</v>
      </c>
      <c r="O625" s="97" t="str">
        <f>+VLOOKUP(N625,'[9]Productos PD'!$B$2:$C$349,2,FALSE)</f>
        <v>Acciones orientadas a fortalecer los programas de asistencia y atención a los diferentes grupos que garantizan el enfoque de derechos para la atención diferencial de grupos étnicos.</v>
      </c>
      <c r="P625" s="96" t="s">
        <v>952</v>
      </c>
      <c r="Q625" s="96">
        <v>4</v>
      </c>
      <c r="R625" s="122" t="s">
        <v>953</v>
      </c>
      <c r="S625" s="125">
        <v>2</v>
      </c>
      <c r="T625" s="102" t="s">
        <v>1602</v>
      </c>
      <c r="U625" s="97" t="s">
        <v>1697</v>
      </c>
      <c r="V625" s="96" t="s">
        <v>952</v>
      </c>
      <c r="W625" s="125">
        <v>4</v>
      </c>
      <c r="X625" s="96" t="s">
        <v>956</v>
      </c>
      <c r="Y625" s="122">
        <v>0.5</v>
      </c>
      <c r="Z625" s="126">
        <v>1</v>
      </c>
      <c r="AA625" s="198">
        <v>5</v>
      </c>
      <c r="AB625" s="113">
        <v>1</v>
      </c>
      <c r="AC625" s="129">
        <v>5</v>
      </c>
      <c r="AD625" s="113">
        <v>1</v>
      </c>
      <c r="AE625" s="275">
        <v>3</v>
      </c>
      <c r="AF625" s="113">
        <v>1</v>
      </c>
      <c r="AG625" s="113"/>
      <c r="AH625" s="54">
        <f t="shared" si="20"/>
        <v>3.25</v>
      </c>
      <c r="AI625" s="54">
        <f t="shared" si="21"/>
        <v>1</v>
      </c>
      <c r="AJ625" s="135">
        <v>2000000</v>
      </c>
      <c r="AK625" s="109">
        <v>31603</v>
      </c>
      <c r="AL625" s="149" t="s">
        <v>957</v>
      </c>
      <c r="AM625" s="136"/>
      <c r="AN625" s="192"/>
    </row>
    <row r="626" spans="1:40" ht="38.25" x14ac:dyDescent="0.25">
      <c r="A626" s="96">
        <v>1</v>
      </c>
      <c r="B626" s="102" t="s">
        <v>5</v>
      </c>
      <c r="C626" s="96">
        <v>6</v>
      </c>
      <c r="D626" s="96" t="s">
        <v>1692</v>
      </c>
      <c r="E626" s="102" t="s">
        <v>1693</v>
      </c>
      <c r="F626" s="98">
        <v>1</v>
      </c>
      <c r="G626" s="96" t="s">
        <v>1694</v>
      </c>
      <c r="H626" s="102" t="s">
        <v>1695</v>
      </c>
      <c r="I626" s="96">
        <v>10</v>
      </c>
      <c r="J626" s="96"/>
      <c r="K626" s="102" t="s">
        <v>1601</v>
      </c>
      <c r="L626" s="98">
        <v>2020051290052</v>
      </c>
      <c r="M626" s="96">
        <v>2</v>
      </c>
      <c r="N626" s="96">
        <v>1612</v>
      </c>
      <c r="O626" s="97" t="str">
        <f>+VLOOKUP(N626,'[9]Productos PD'!$B$2:$C$349,2,FALSE)</f>
        <v>Acciones para generar oportunidades de estudio y empleabilidad para los grupos étnicos mediante la atención de necesidades en materia de empleo, innovación, emprendimiento y desarrollo humano.</v>
      </c>
      <c r="P626" s="96" t="s">
        <v>952</v>
      </c>
      <c r="Q626" s="96">
        <v>3</v>
      </c>
      <c r="R626" s="122" t="s">
        <v>953</v>
      </c>
      <c r="S626" s="125">
        <v>1</v>
      </c>
      <c r="T626" s="102" t="s">
        <v>1602</v>
      </c>
      <c r="U626" s="282" t="s">
        <v>1698</v>
      </c>
      <c r="V626" s="96" t="s">
        <v>983</v>
      </c>
      <c r="W626" s="54">
        <v>1</v>
      </c>
      <c r="X626" s="96" t="s">
        <v>956</v>
      </c>
      <c r="Y626" s="122">
        <v>0.4</v>
      </c>
      <c r="Z626" s="54">
        <v>0.1</v>
      </c>
      <c r="AA626" s="283">
        <v>0.1</v>
      </c>
      <c r="AB626" s="54">
        <f>W626*0.2</f>
        <v>0.2</v>
      </c>
      <c r="AC626" s="112">
        <v>0.2</v>
      </c>
      <c r="AD626" s="54">
        <f>W626*0.4</f>
        <v>0.4</v>
      </c>
      <c r="AE626" s="170">
        <v>3</v>
      </c>
      <c r="AF626" s="54">
        <v>0.3</v>
      </c>
      <c r="AG626" s="113"/>
      <c r="AH626" s="54">
        <f t="shared" si="20"/>
        <v>3.3</v>
      </c>
      <c r="AI626" s="54">
        <f t="shared" si="21"/>
        <v>1</v>
      </c>
      <c r="AJ626" s="135">
        <v>5000000</v>
      </c>
      <c r="AK626" s="109">
        <v>31603</v>
      </c>
      <c r="AL626" s="149" t="s">
        <v>957</v>
      </c>
      <c r="AM626" s="136"/>
      <c r="AN626" s="192"/>
    </row>
    <row r="627" spans="1:40" ht="38.25" x14ac:dyDescent="0.25">
      <c r="A627" s="96">
        <v>1</v>
      </c>
      <c r="B627" s="102" t="s">
        <v>5</v>
      </c>
      <c r="C627" s="96">
        <v>6</v>
      </c>
      <c r="D627" s="96" t="s">
        <v>1692</v>
      </c>
      <c r="E627" s="102" t="s">
        <v>1693</v>
      </c>
      <c r="F627" s="98">
        <v>1</v>
      </c>
      <c r="G627" s="96" t="s">
        <v>1694</v>
      </c>
      <c r="H627" s="102" t="s">
        <v>1695</v>
      </c>
      <c r="I627" s="96">
        <v>10</v>
      </c>
      <c r="J627" s="96"/>
      <c r="K627" s="102" t="s">
        <v>1601</v>
      </c>
      <c r="L627" s="98">
        <v>2020051290052</v>
      </c>
      <c r="M627" s="96">
        <v>2</v>
      </c>
      <c r="N627" s="96">
        <v>1612</v>
      </c>
      <c r="O627" s="97" t="str">
        <f>+VLOOKUP(N627,'[9]Productos PD'!$B$2:$C$349,2,FALSE)</f>
        <v>Acciones para generar oportunidades de estudio y empleabilidad para los grupos étnicos mediante la atención de necesidades en materia de empleo, innovación, emprendimiento y desarrollo humano.</v>
      </c>
      <c r="P627" s="96" t="s">
        <v>952</v>
      </c>
      <c r="Q627" s="96">
        <v>3</v>
      </c>
      <c r="R627" s="122" t="s">
        <v>953</v>
      </c>
      <c r="S627" s="125">
        <v>1</v>
      </c>
      <c r="T627" s="102" t="s">
        <v>1602</v>
      </c>
      <c r="U627" s="97" t="s">
        <v>1699</v>
      </c>
      <c r="V627" s="96" t="s">
        <v>952</v>
      </c>
      <c r="W627" s="125">
        <v>3</v>
      </c>
      <c r="X627" s="96" t="s">
        <v>956</v>
      </c>
      <c r="Y627" s="122">
        <v>0.6</v>
      </c>
      <c r="Z627" s="126">
        <f>W627*0</f>
        <v>0</v>
      </c>
      <c r="AA627" s="198">
        <v>0</v>
      </c>
      <c r="AB627" s="113">
        <v>1</v>
      </c>
      <c r="AC627" s="129">
        <v>2</v>
      </c>
      <c r="AD627" s="113">
        <v>1</v>
      </c>
      <c r="AE627" s="275">
        <v>2</v>
      </c>
      <c r="AF627" s="113">
        <v>1</v>
      </c>
      <c r="AG627" s="113"/>
      <c r="AH627" s="54">
        <f t="shared" si="20"/>
        <v>1.3333333333333333</v>
      </c>
      <c r="AI627" s="54">
        <f t="shared" si="21"/>
        <v>1</v>
      </c>
      <c r="AJ627" s="135">
        <v>5000000</v>
      </c>
      <c r="AK627" s="109">
        <v>31603</v>
      </c>
      <c r="AL627" s="149" t="s">
        <v>957</v>
      </c>
      <c r="AM627" s="136"/>
      <c r="AN627" s="192"/>
    </row>
    <row r="628" spans="1:40" ht="38.25" x14ac:dyDescent="0.25">
      <c r="A628" s="96">
        <v>1</v>
      </c>
      <c r="B628" s="102" t="s">
        <v>5</v>
      </c>
      <c r="C628" s="96">
        <v>6</v>
      </c>
      <c r="D628" s="96" t="s">
        <v>1692</v>
      </c>
      <c r="E628" s="102" t="s">
        <v>1693</v>
      </c>
      <c r="F628" s="98">
        <v>1</v>
      </c>
      <c r="G628" s="96" t="s">
        <v>1694</v>
      </c>
      <c r="H628" s="102" t="s">
        <v>1695</v>
      </c>
      <c r="I628" s="96">
        <v>10</v>
      </c>
      <c r="J628" s="96"/>
      <c r="K628" s="102" t="s">
        <v>1601</v>
      </c>
      <c r="L628" s="98">
        <v>2020051290052</v>
      </c>
      <c r="M628" s="96">
        <v>2</v>
      </c>
      <c r="N628" s="96">
        <v>1612</v>
      </c>
      <c r="O628" s="97" t="str">
        <f>+VLOOKUP(N628,'[9]Productos PD'!$B$2:$C$349,2,FALSE)</f>
        <v>Acciones para generar oportunidades de estudio y empleabilidad para los grupos étnicos mediante la atención de necesidades en materia de empleo, innovación, emprendimiento y desarrollo humano.</v>
      </c>
      <c r="P628" s="96" t="s">
        <v>952</v>
      </c>
      <c r="Q628" s="96">
        <v>3</v>
      </c>
      <c r="R628" s="122" t="s">
        <v>953</v>
      </c>
      <c r="S628" s="125">
        <v>1</v>
      </c>
      <c r="T628" s="102" t="s">
        <v>1602</v>
      </c>
      <c r="U628" s="97" t="s">
        <v>1699</v>
      </c>
      <c r="V628" s="96" t="s">
        <v>952</v>
      </c>
      <c r="W628" s="125">
        <v>3</v>
      </c>
      <c r="X628" s="96" t="s">
        <v>956</v>
      </c>
      <c r="Y628" s="122">
        <v>0.6</v>
      </c>
      <c r="Z628" s="126">
        <f>W628*0</f>
        <v>0</v>
      </c>
      <c r="AA628" s="198">
        <v>0</v>
      </c>
      <c r="AB628" s="113">
        <v>1</v>
      </c>
      <c r="AC628" s="129">
        <v>2</v>
      </c>
      <c r="AD628" s="113">
        <v>1</v>
      </c>
      <c r="AE628" s="170">
        <v>2</v>
      </c>
      <c r="AF628" s="113">
        <v>1</v>
      </c>
      <c r="AG628" s="113"/>
      <c r="AH628" s="54">
        <f t="shared" si="20"/>
        <v>1.3333333333333333</v>
      </c>
      <c r="AI628" s="54">
        <f t="shared" si="21"/>
        <v>1</v>
      </c>
      <c r="AJ628" s="135">
        <v>5000000</v>
      </c>
      <c r="AK628" s="109">
        <v>51303</v>
      </c>
      <c r="AL628" s="149" t="s">
        <v>1433</v>
      </c>
      <c r="AM628" s="136">
        <v>500000</v>
      </c>
      <c r="AN628" s="192"/>
    </row>
    <row r="629" spans="1:40" ht="38.25" x14ac:dyDescent="0.25">
      <c r="A629" s="96">
        <v>4</v>
      </c>
      <c r="B629" s="102" t="s">
        <v>189</v>
      </c>
      <c r="C629" s="96">
        <v>1</v>
      </c>
      <c r="D629" s="96" t="s">
        <v>1597</v>
      </c>
      <c r="E629" s="102" t="s">
        <v>1598</v>
      </c>
      <c r="F629" s="98">
        <v>2</v>
      </c>
      <c r="G629" s="96" t="s">
        <v>1700</v>
      </c>
      <c r="H629" s="102" t="s">
        <v>1701</v>
      </c>
      <c r="I629" s="96">
        <v>17</v>
      </c>
      <c r="J629" s="96"/>
      <c r="K629" s="102" t="s">
        <v>1601</v>
      </c>
      <c r="L629" s="98">
        <v>2020051290052</v>
      </c>
      <c r="M629" s="96">
        <v>1</v>
      </c>
      <c r="N629" s="96">
        <v>4121</v>
      </c>
      <c r="O629" s="97" t="str">
        <f>+VLOOKUP(N629,'[9]Productos PD'!$B$2:$C$349,2,FALSE)</f>
        <v>Estructuración, formulación e implementación de la política pública y el plan estratégico de libertad de culto y conciencia formulada y aprobada.</v>
      </c>
      <c r="P629" s="96" t="s">
        <v>983</v>
      </c>
      <c r="Q629" s="122">
        <v>1</v>
      </c>
      <c r="R629" s="122" t="s">
        <v>1001</v>
      </c>
      <c r="S629" s="122">
        <v>0.25</v>
      </c>
      <c r="T629" s="102" t="s">
        <v>1602</v>
      </c>
      <c r="U629" s="101" t="s">
        <v>1702</v>
      </c>
      <c r="V629" s="96" t="s">
        <v>952</v>
      </c>
      <c r="W629" s="125">
        <v>1</v>
      </c>
      <c r="X629" s="96" t="s">
        <v>956</v>
      </c>
      <c r="Y629" s="122">
        <v>0.4</v>
      </c>
      <c r="Z629" s="126">
        <v>1</v>
      </c>
      <c r="AA629" s="198">
        <v>1</v>
      </c>
      <c r="AB629" s="113">
        <v>0</v>
      </c>
      <c r="AC629" s="129">
        <v>0</v>
      </c>
      <c r="AD629" s="113">
        <v>0</v>
      </c>
      <c r="AE629" s="170">
        <v>0</v>
      </c>
      <c r="AF629" s="113">
        <v>0</v>
      </c>
      <c r="AG629" s="113"/>
      <c r="AH629" s="54">
        <f t="shared" si="20"/>
        <v>1</v>
      </c>
      <c r="AI629" s="54">
        <f t="shared" si="21"/>
        <v>1</v>
      </c>
      <c r="AJ629" s="135">
        <v>5000000</v>
      </c>
      <c r="AK629" s="109">
        <v>31603</v>
      </c>
      <c r="AL629" s="149" t="s">
        <v>957</v>
      </c>
      <c r="AM629" s="136"/>
      <c r="AN629" s="192"/>
    </row>
    <row r="630" spans="1:40" ht="25.5" x14ac:dyDescent="0.25">
      <c r="A630" s="96">
        <v>4</v>
      </c>
      <c r="B630" s="102" t="s">
        <v>189</v>
      </c>
      <c r="C630" s="96">
        <v>1</v>
      </c>
      <c r="D630" s="96" t="s">
        <v>1597</v>
      </c>
      <c r="E630" s="102" t="s">
        <v>1598</v>
      </c>
      <c r="F630" s="98">
        <v>2</v>
      </c>
      <c r="G630" s="96" t="s">
        <v>1700</v>
      </c>
      <c r="H630" s="102" t="s">
        <v>1701</v>
      </c>
      <c r="I630" s="96">
        <v>17</v>
      </c>
      <c r="J630" s="96"/>
      <c r="K630" s="102" t="s">
        <v>1601</v>
      </c>
      <c r="L630" s="98">
        <v>2020051290052</v>
      </c>
      <c r="M630" s="96">
        <v>1</v>
      </c>
      <c r="N630" s="96">
        <v>4121</v>
      </c>
      <c r="O630" s="97" t="str">
        <f>+VLOOKUP(N630,'[9]Productos PD'!$B$2:$C$349,2,FALSE)</f>
        <v>Estructuración, formulación e implementación de la política pública y el plan estratégico de libertad de culto y conciencia formulada y aprobada.</v>
      </c>
      <c r="P630" s="96" t="s">
        <v>983</v>
      </c>
      <c r="Q630" s="122">
        <v>1</v>
      </c>
      <c r="R630" s="122" t="s">
        <v>1001</v>
      </c>
      <c r="S630" s="122">
        <v>0.25</v>
      </c>
      <c r="T630" s="102" t="s">
        <v>1602</v>
      </c>
      <c r="U630" s="101" t="s">
        <v>1703</v>
      </c>
      <c r="V630" s="96" t="s">
        <v>952</v>
      </c>
      <c r="W630" s="125">
        <v>4</v>
      </c>
      <c r="X630" s="96" t="s">
        <v>956</v>
      </c>
      <c r="Y630" s="122">
        <v>0.4</v>
      </c>
      <c r="Z630" s="126">
        <v>1</v>
      </c>
      <c r="AA630" s="198">
        <v>2</v>
      </c>
      <c r="AB630" s="113">
        <v>1</v>
      </c>
      <c r="AC630" s="129">
        <v>4</v>
      </c>
      <c r="AD630" s="113">
        <v>1</v>
      </c>
      <c r="AE630" s="170">
        <v>2</v>
      </c>
      <c r="AF630" s="113">
        <v>1</v>
      </c>
      <c r="AG630" s="113"/>
      <c r="AH630" s="54">
        <f t="shared" si="20"/>
        <v>2</v>
      </c>
      <c r="AI630" s="54">
        <f t="shared" si="21"/>
        <v>1</v>
      </c>
      <c r="AJ630" s="135">
        <v>2000000</v>
      </c>
      <c r="AK630" s="109">
        <v>31603</v>
      </c>
      <c r="AL630" s="149" t="s">
        <v>957</v>
      </c>
      <c r="AM630" s="136"/>
      <c r="AN630" s="192"/>
    </row>
    <row r="631" spans="1:40" ht="25.5" x14ac:dyDescent="0.25">
      <c r="A631" s="96">
        <v>4</v>
      </c>
      <c r="B631" s="102" t="s">
        <v>189</v>
      </c>
      <c r="C631" s="96">
        <v>1</v>
      </c>
      <c r="D631" s="96" t="s">
        <v>1597</v>
      </c>
      <c r="E631" s="102" t="s">
        <v>1598</v>
      </c>
      <c r="F631" s="98">
        <v>2</v>
      </c>
      <c r="G631" s="96" t="s">
        <v>1700</v>
      </c>
      <c r="H631" s="102" t="s">
        <v>1701</v>
      </c>
      <c r="I631" s="96">
        <v>17</v>
      </c>
      <c r="J631" s="96"/>
      <c r="K631" s="102" t="s">
        <v>1601</v>
      </c>
      <c r="L631" s="98">
        <v>2020051290052</v>
      </c>
      <c r="M631" s="96">
        <v>1</v>
      </c>
      <c r="N631" s="96">
        <v>4121</v>
      </c>
      <c r="O631" s="97" t="str">
        <f>+VLOOKUP(N631,'[9]Productos PD'!$B$2:$C$349,2,FALSE)</f>
        <v>Estructuración, formulación e implementación de la política pública y el plan estratégico de libertad de culto y conciencia formulada y aprobada.</v>
      </c>
      <c r="P631" s="96" t="s">
        <v>983</v>
      </c>
      <c r="Q631" s="122">
        <v>1</v>
      </c>
      <c r="R631" s="122" t="s">
        <v>1001</v>
      </c>
      <c r="S631" s="122">
        <v>0.25</v>
      </c>
      <c r="T631" s="102" t="s">
        <v>1602</v>
      </c>
      <c r="U631" s="101" t="s">
        <v>1704</v>
      </c>
      <c r="V631" s="96" t="s">
        <v>983</v>
      </c>
      <c r="W631" s="122">
        <v>1</v>
      </c>
      <c r="X631" s="96" t="s">
        <v>956</v>
      </c>
      <c r="Y631" s="122">
        <v>0.2</v>
      </c>
      <c r="Z631" s="54">
        <f>W631*0.2</f>
        <v>0.2</v>
      </c>
      <c r="AA631" s="283">
        <v>0.2</v>
      </c>
      <c r="AB631" s="54">
        <f>W631*0.3</f>
        <v>0.3</v>
      </c>
      <c r="AC631" s="189">
        <v>0</v>
      </c>
      <c r="AD631" s="54">
        <f>W631*0.3</f>
        <v>0.3</v>
      </c>
      <c r="AE631" s="143">
        <v>0</v>
      </c>
      <c r="AF631" s="54">
        <f>W631*0.2</f>
        <v>0.2</v>
      </c>
      <c r="AG631" s="113"/>
      <c r="AH631" s="54">
        <f t="shared" si="20"/>
        <v>0.2</v>
      </c>
      <c r="AI631" s="54">
        <f t="shared" si="21"/>
        <v>0.2</v>
      </c>
      <c r="AJ631" s="135">
        <v>586998</v>
      </c>
      <c r="AK631" s="109">
        <v>31603</v>
      </c>
      <c r="AL631" s="149" t="s">
        <v>957</v>
      </c>
      <c r="AM631" s="136"/>
      <c r="AN631" s="192"/>
    </row>
    <row r="632" spans="1:40" ht="38.25" x14ac:dyDescent="0.25">
      <c r="A632" s="96">
        <v>4</v>
      </c>
      <c r="B632" s="102" t="s">
        <v>189</v>
      </c>
      <c r="C632" s="96">
        <v>1</v>
      </c>
      <c r="D632" s="96" t="s">
        <v>1597</v>
      </c>
      <c r="E632" s="102" t="s">
        <v>1598</v>
      </c>
      <c r="F632" s="98">
        <v>2</v>
      </c>
      <c r="G632" s="96" t="s">
        <v>1700</v>
      </c>
      <c r="H632" s="102" t="s">
        <v>1701</v>
      </c>
      <c r="I632" s="96">
        <v>17</v>
      </c>
      <c r="J632" s="96">
        <v>1</v>
      </c>
      <c r="K632" s="102" t="s">
        <v>1601</v>
      </c>
      <c r="L632" s="98">
        <v>2020051290052</v>
      </c>
      <c r="M632" s="96">
        <v>2</v>
      </c>
      <c r="N632" s="96">
        <v>4122</v>
      </c>
      <c r="O632" s="97" t="str">
        <f>+VLOOKUP(N632,'[9]Productos PD'!$B$2:$C$349,2,FALSE)</f>
        <v>Acciones con las diferentes comunidades religiosas y cultos en materia de atención social, humanitaria y económica para la atención de la población más vulnerable.</v>
      </c>
      <c r="P632" s="96" t="s">
        <v>952</v>
      </c>
      <c r="Q632" s="96">
        <v>4</v>
      </c>
      <c r="R632" s="122" t="s">
        <v>953</v>
      </c>
      <c r="S632" s="125">
        <v>1</v>
      </c>
      <c r="T632" s="102" t="s">
        <v>1602</v>
      </c>
      <c r="U632" s="97" t="s">
        <v>1705</v>
      </c>
      <c r="V632" s="96" t="s">
        <v>952</v>
      </c>
      <c r="W632" s="125">
        <v>3</v>
      </c>
      <c r="X632" s="96" t="s">
        <v>956</v>
      </c>
      <c r="Y632" s="122">
        <v>0.4</v>
      </c>
      <c r="Z632" s="126">
        <v>0</v>
      </c>
      <c r="AA632" s="198">
        <v>0</v>
      </c>
      <c r="AB632" s="113">
        <v>1</v>
      </c>
      <c r="AC632" s="129">
        <v>2</v>
      </c>
      <c r="AD632" s="113">
        <v>1</v>
      </c>
      <c r="AE632" s="275">
        <v>3</v>
      </c>
      <c r="AF632" s="113">
        <v>1</v>
      </c>
      <c r="AG632" s="113"/>
      <c r="AH632" s="54">
        <f t="shared" si="20"/>
        <v>1.6666666666666667</v>
      </c>
      <c r="AI632" s="54">
        <f t="shared" si="21"/>
        <v>1</v>
      </c>
      <c r="AJ632" s="135">
        <v>3000000</v>
      </c>
      <c r="AK632" s="109">
        <v>31603</v>
      </c>
      <c r="AL632" s="149" t="s">
        <v>957</v>
      </c>
      <c r="AM632" s="136"/>
      <c r="AN632" s="192"/>
    </row>
    <row r="633" spans="1:40" ht="38.25" x14ac:dyDescent="0.25">
      <c r="A633" s="96">
        <v>4</v>
      </c>
      <c r="B633" s="102" t="s">
        <v>189</v>
      </c>
      <c r="C633" s="96">
        <v>1</v>
      </c>
      <c r="D633" s="96" t="s">
        <v>1597</v>
      </c>
      <c r="E633" s="102" t="s">
        <v>1598</v>
      </c>
      <c r="F633" s="98">
        <v>2</v>
      </c>
      <c r="G633" s="96" t="s">
        <v>1700</v>
      </c>
      <c r="H633" s="102" t="s">
        <v>1701</v>
      </c>
      <c r="I633" s="96">
        <v>17</v>
      </c>
      <c r="J633" s="96">
        <v>1</v>
      </c>
      <c r="K633" s="102" t="s">
        <v>1601</v>
      </c>
      <c r="L633" s="98">
        <v>2020051290052</v>
      </c>
      <c r="M633" s="96">
        <v>2</v>
      </c>
      <c r="N633" s="96">
        <v>4122</v>
      </c>
      <c r="O633" s="97" t="str">
        <f>+VLOOKUP(N633,'[9]Productos PD'!$B$2:$C$349,2,FALSE)</f>
        <v>Acciones con las diferentes comunidades religiosas y cultos en materia de atención social, humanitaria y económica para la atención de la población más vulnerable.</v>
      </c>
      <c r="P633" s="96" t="s">
        <v>952</v>
      </c>
      <c r="Q633" s="96">
        <v>4</v>
      </c>
      <c r="R633" s="122" t="s">
        <v>953</v>
      </c>
      <c r="S633" s="125">
        <v>1</v>
      </c>
      <c r="T633" s="102" t="s">
        <v>1602</v>
      </c>
      <c r="U633" s="97" t="s">
        <v>1706</v>
      </c>
      <c r="V633" s="96" t="s">
        <v>952</v>
      </c>
      <c r="W633" s="125">
        <v>200</v>
      </c>
      <c r="X633" s="96" t="s">
        <v>956</v>
      </c>
      <c r="Y633" s="122">
        <v>0.4</v>
      </c>
      <c r="Z633" s="126">
        <v>0</v>
      </c>
      <c r="AA633" s="198">
        <v>0</v>
      </c>
      <c r="AB633" s="113">
        <v>66</v>
      </c>
      <c r="AC633" s="129">
        <v>422</v>
      </c>
      <c r="AD633" s="113">
        <v>67</v>
      </c>
      <c r="AE633" s="170">
        <v>1096</v>
      </c>
      <c r="AF633" s="113">
        <v>67</v>
      </c>
      <c r="AG633" s="284"/>
      <c r="AH633" s="54">
        <f t="shared" si="20"/>
        <v>7.59</v>
      </c>
      <c r="AI633" s="54">
        <f t="shared" si="21"/>
        <v>1</v>
      </c>
      <c r="AJ633" s="135">
        <v>4000000</v>
      </c>
      <c r="AK633" s="109">
        <v>31603</v>
      </c>
      <c r="AL633" s="149" t="s">
        <v>957</v>
      </c>
      <c r="AM633" s="136"/>
      <c r="AN633" s="192"/>
    </row>
    <row r="634" spans="1:40" ht="38.25" x14ac:dyDescent="0.25">
      <c r="A634" s="96">
        <v>4</v>
      </c>
      <c r="B634" s="102" t="s">
        <v>189</v>
      </c>
      <c r="C634" s="96">
        <v>1</v>
      </c>
      <c r="D634" s="96" t="s">
        <v>1597</v>
      </c>
      <c r="E634" s="102" t="s">
        <v>1598</v>
      </c>
      <c r="F634" s="98">
        <v>2</v>
      </c>
      <c r="G634" s="96" t="s">
        <v>1700</v>
      </c>
      <c r="H634" s="102" t="s">
        <v>1701</v>
      </c>
      <c r="I634" s="96">
        <v>17</v>
      </c>
      <c r="J634" s="96">
        <v>1</v>
      </c>
      <c r="K634" s="102" t="s">
        <v>1601</v>
      </c>
      <c r="L634" s="98">
        <v>2020051290052</v>
      </c>
      <c r="M634" s="96">
        <v>2</v>
      </c>
      <c r="N634" s="96">
        <v>4122</v>
      </c>
      <c r="O634" s="97" t="str">
        <f>+VLOOKUP(N634,'[9]Productos PD'!$B$2:$C$349,2,FALSE)</f>
        <v>Acciones con las diferentes comunidades religiosas y cultos en materia de atención social, humanitaria y económica para la atención de la población más vulnerable.</v>
      </c>
      <c r="P634" s="96" t="s">
        <v>952</v>
      </c>
      <c r="Q634" s="96">
        <v>4</v>
      </c>
      <c r="R634" s="122" t="s">
        <v>953</v>
      </c>
      <c r="S634" s="125">
        <v>1</v>
      </c>
      <c r="T634" s="102" t="s">
        <v>1602</v>
      </c>
      <c r="U634" s="97" t="s">
        <v>1706</v>
      </c>
      <c r="V634" s="96" t="s">
        <v>952</v>
      </c>
      <c r="W634" s="125">
        <v>200</v>
      </c>
      <c r="X634" s="96" t="s">
        <v>956</v>
      </c>
      <c r="Y634" s="122">
        <v>0.4</v>
      </c>
      <c r="Z634" s="126">
        <v>0</v>
      </c>
      <c r="AA634" s="198">
        <v>0</v>
      </c>
      <c r="AB634" s="113">
        <v>66</v>
      </c>
      <c r="AC634" s="129">
        <v>422</v>
      </c>
      <c r="AD634" s="113">
        <v>67</v>
      </c>
      <c r="AE634" s="170">
        <v>1096</v>
      </c>
      <c r="AF634" s="113">
        <v>67</v>
      </c>
      <c r="AG634" s="284"/>
      <c r="AH634" s="54">
        <f t="shared" si="20"/>
        <v>7.59</v>
      </c>
      <c r="AI634" s="54">
        <f t="shared" si="21"/>
        <v>1</v>
      </c>
      <c r="AJ634" s="135">
        <v>8490480</v>
      </c>
      <c r="AK634" s="109">
        <v>51303</v>
      </c>
      <c r="AL634" s="147" t="s">
        <v>1618</v>
      </c>
      <c r="AM634" s="136">
        <v>3293314</v>
      </c>
      <c r="AN634" s="192"/>
    </row>
    <row r="635" spans="1:40" ht="38.25" x14ac:dyDescent="0.25">
      <c r="A635" s="96">
        <v>4</v>
      </c>
      <c r="B635" s="102" t="s">
        <v>189</v>
      </c>
      <c r="C635" s="96">
        <v>1</v>
      </c>
      <c r="D635" s="96" t="s">
        <v>1597</v>
      </c>
      <c r="E635" s="102" t="s">
        <v>1598</v>
      </c>
      <c r="F635" s="98">
        <v>2</v>
      </c>
      <c r="G635" s="96" t="s">
        <v>1700</v>
      </c>
      <c r="H635" s="102" t="s">
        <v>1701</v>
      </c>
      <c r="I635" s="96">
        <v>17</v>
      </c>
      <c r="J635" s="96">
        <v>1</v>
      </c>
      <c r="K635" s="102" t="s">
        <v>1601</v>
      </c>
      <c r="L635" s="98">
        <v>2020051290052</v>
      </c>
      <c r="M635" s="96">
        <v>2</v>
      </c>
      <c r="N635" s="96">
        <v>4122</v>
      </c>
      <c r="O635" s="97" t="str">
        <f>+VLOOKUP(N635,'[9]Productos PD'!$B$2:$C$349,2,FALSE)</f>
        <v>Acciones con las diferentes comunidades religiosas y cultos en materia de atención social, humanitaria y económica para la atención de la población más vulnerable.</v>
      </c>
      <c r="P635" s="96" t="s">
        <v>952</v>
      </c>
      <c r="Q635" s="96">
        <v>4</v>
      </c>
      <c r="R635" s="122" t="s">
        <v>953</v>
      </c>
      <c r="S635" s="125">
        <v>1</v>
      </c>
      <c r="T635" s="102" t="s">
        <v>1602</v>
      </c>
      <c r="U635" s="97" t="s">
        <v>1707</v>
      </c>
      <c r="V635" s="96" t="s">
        <v>952</v>
      </c>
      <c r="W635" s="125">
        <v>3</v>
      </c>
      <c r="X635" s="96" t="s">
        <v>956</v>
      </c>
      <c r="Y635" s="122">
        <v>0.2</v>
      </c>
      <c r="Z635" s="126">
        <v>0</v>
      </c>
      <c r="AA635" s="198">
        <v>0</v>
      </c>
      <c r="AB635" s="113">
        <v>1</v>
      </c>
      <c r="AC635" s="129">
        <v>1</v>
      </c>
      <c r="AD635" s="113">
        <v>1</v>
      </c>
      <c r="AE635" s="170">
        <v>4</v>
      </c>
      <c r="AF635" s="113">
        <v>1</v>
      </c>
      <c r="AG635" s="284"/>
      <c r="AH635" s="54">
        <f t="shared" si="20"/>
        <v>1.6666666666666667</v>
      </c>
      <c r="AI635" s="54">
        <f t="shared" si="21"/>
        <v>1</v>
      </c>
      <c r="AJ635" s="135">
        <v>1000000</v>
      </c>
      <c r="AK635" s="109">
        <v>31603</v>
      </c>
      <c r="AL635" s="149" t="s">
        <v>957</v>
      </c>
      <c r="AM635" s="136"/>
      <c r="AN635" s="192"/>
    </row>
    <row r="636" spans="1:40" ht="25.5" x14ac:dyDescent="0.25">
      <c r="A636" s="96">
        <v>4</v>
      </c>
      <c r="B636" s="102" t="s">
        <v>189</v>
      </c>
      <c r="C636" s="96">
        <v>1</v>
      </c>
      <c r="D636" s="96" t="s">
        <v>1597</v>
      </c>
      <c r="E636" s="102" t="s">
        <v>1598</v>
      </c>
      <c r="F636" s="98">
        <v>2</v>
      </c>
      <c r="G636" s="96" t="s">
        <v>1700</v>
      </c>
      <c r="H636" s="102" t="s">
        <v>1701</v>
      </c>
      <c r="I636" s="96">
        <v>17</v>
      </c>
      <c r="J636" s="96">
        <v>1</v>
      </c>
      <c r="K636" s="102" t="s">
        <v>1601</v>
      </c>
      <c r="L636" s="98">
        <v>2020051290052</v>
      </c>
      <c r="M636" s="96">
        <v>3</v>
      </c>
      <c r="N636" s="96">
        <v>4123</v>
      </c>
      <c r="O636" s="97" t="str">
        <f>+VLOOKUP(N636,'[9]Productos PD'!$B$2:$C$349,2,FALSE)</f>
        <v>Acciones para la conformación e implementación del Comité Técnico Intersectorial de Libertad de Creencias en el Municipio de Caldas.</v>
      </c>
      <c r="P636" s="96" t="s">
        <v>952</v>
      </c>
      <c r="Q636" s="96">
        <v>4</v>
      </c>
      <c r="R636" s="122" t="s">
        <v>953</v>
      </c>
      <c r="S636" s="125">
        <v>1</v>
      </c>
      <c r="T636" s="102" t="s">
        <v>1602</v>
      </c>
      <c r="U636" s="97" t="s">
        <v>1708</v>
      </c>
      <c r="V636" s="96" t="s">
        <v>983</v>
      </c>
      <c r="W636" s="189">
        <v>1</v>
      </c>
      <c r="X636" s="103" t="s">
        <v>962</v>
      </c>
      <c r="Y636" s="122">
        <v>0.2</v>
      </c>
      <c r="Z636" s="54">
        <f>W636*0.25</f>
        <v>0.25</v>
      </c>
      <c r="AA636" s="283">
        <v>0.25</v>
      </c>
      <c r="AB636" s="54">
        <f>W636*0.25</f>
        <v>0.25</v>
      </c>
      <c r="AC636" s="112">
        <v>0.25</v>
      </c>
      <c r="AD636" s="54">
        <f>W636*0.25</f>
        <v>0.25</v>
      </c>
      <c r="AE636" s="143">
        <v>0.25</v>
      </c>
      <c r="AF636" s="54">
        <f>W636*0.25</f>
        <v>0.25</v>
      </c>
      <c r="AG636" s="284"/>
      <c r="AH636" s="54">
        <f t="shared" si="20"/>
        <v>1</v>
      </c>
      <c r="AI636" s="54">
        <f t="shared" si="21"/>
        <v>1</v>
      </c>
      <c r="AJ636" s="135">
        <v>500000</v>
      </c>
      <c r="AK636" s="109">
        <v>31603</v>
      </c>
      <c r="AL636" s="147" t="s">
        <v>957</v>
      </c>
      <c r="AM636" s="136"/>
      <c r="AN636" s="192"/>
    </row>
    <row r="637" spans="1:40" ht="25.5" x14ac:dyDescent="0.25">
      <c r="A637" s="96">
        <v>4</v>
      </c>
      <c r="B637" s="102" t="s">
        <v>189</v>
      </c>
      <c r="C637" s="96">
        <v>1</v>
      </c>
      <c r="D637" s="96" t="s">
        <v>1597</v>
      </c>
      <c r="E637" s="102" t="s">
        <v>1598</v>
      </c>
      <c r="F637" s="98">
        <v>2</v>
      </c>
      <c r="G637" s="96" t="s">
        <v>1700</v>
      </c>
      <c r="H637" s="102" t="s">
        <v>1701</v>
      </c>
      <c r="I637" s="96">
        <v>17</v>
      </c>
      <c r="J637" s="96">
        <v>1</v>
      </c>
      <c r="K637" s="102" t="s">
        <v>1601</v>
      </c>
      <c r="L637" s="98">
        <v>2020051290052</v>
      </c>
      <c r="M637" s="96">
        <v>3</v>
      </c>
      <c r="N637" s="96">
        <v>4123</v>
      </c>
      <c r="O637" s="97" t="str">
        <f>+VLOOKUP(N637,'[9]Productos PD'!$B$2:$C$349,2,FALSE)</f>
        <v>Acciones para la conformación e implementación del Comité Técnico Intersectorial de Libertad de Creencias en el Municipio de Caldas.</v>
      </c>
      <c r="P637" s="96" t="s">
        <v>952</v>
      </c>
      <c r="Q637" s="96">
        <v>4</v>
      </c>
      <c r="R637" s="122" t="s">
        <v>953</v>
      </c>
      <c r="S637" s="125">
        <v>1</v>
      </c>
      <c r="T637" s="102" t="s">
        <v>1602</v>
      </c>
      <c r="U637" s="97" t="s">
        <v>1709</v>
      </c>
      <c r="V637" s="96" t="s">
        <v>952</v>
      </c>
      <c r="W637" s="125">
        <v>3</v>
      </c>
      <c r="X637" s="96" t="s">
        <v>956</v>
      </c>
      <c r="Y637" s="122">
        <v>0.2</v>
      </c>
      <c r="Z637" s="126">
        <v>1</v>
      </c>
      <c r="AA637" s="198">
        <v>2</v>
      </c>
      <c r="AB637" s="113">
        <v>0</v>
      </c>
      <c r="AC637" s="129">
        <v>1</v>
      </c>
      <c r="AD637" s="113">
        <v>1</v>
      </c>
      <c r="AE637" s="275">
        <v>4</v>
      </c>
      <c r="AF637" s="113">
        <v>1</v>
      </c>
      <c r="AG637" s="284"/>
      <c r="AH637" s="54">
        <f t="shared" si="20"/>
        <v>2.3333333333333335</v>
      </c>
      <c r="AI637" s="54">
        <f t="shared" si="21"/>
        <v>1</v>
      </c>
      <c r="AJ637" s="135">
        <v>2000000</v>
      </c>
      <c r="AK637" s="109">
        <v>31603</v>
      </c>
      <c r="AL637" s="147" t="s">
        <v>957</v>
      </c>
      <c r="AM637" s="136"/>
      <c r="AN637" s="192"/>
    </row>
    <row r="638" spans="1:40" ht="25.5" x14ac:dyDescent="0.25">
      <c r="A638" s="96">
        <v>4</v>
      </c>
      <c r="B638" s="102" t="s">
        <v>189</v>
      </c>
      <c r="C638" s="96">
        <v>1</v>
      </c>
      <c r="D638" s="96" t="s">
        <v>1597</v>
      </c>
      <c r="E638" s="102" t="s">
        <v>1598</v>
      </c>
      <c r="F638" s="98">
        <v>2</v>
      </c>
      <c r="G638" s="96" t="s">
        <v>1700</v>
      </c>
      <c r="H638" s="102" t="s">
        <v>1701</v>
      </c>
      <c r="I638" s="96">
        <v>17</v>
      </c>
      <c r="J638" s="96">
        <v>1</v>
      </c>
      <c r="K638" s="102" t="s">
        <v>1601</v>
      </c>
      <c r="L638" s="98">
        <v>2020051290052</v>
      </c>
      <c r="M638" s="96">
        <v>3</v>
      </c>
      <c r="N638" s="96">
        <v>4123</v>
      </c>
      <c r="O638" s="97" t="str">
        <f>+VLOOKUP(N638,'[9]Productos PD'!$B$2:$C$349,2,FALSE)</f>
        <v>Acciones para la conformación e implementación del Comité Técnico Intersectorial de Libertad de Creencias en el Municipio de Caldas.</v>
      </c>
      <c r="P638" s="96" t="s">
        <v>952</v>
      </c>
      <c r="Q638" s="96">
        <v>4</v>
      </c>
      <c r="R638" s="122" t="s">
        <v>953</v>
      </c>
      <c r="S638" s="125">
        <v>1</v>
      </c>
      <c r="T638" s="102" t="s">
        <v>1602</v>
      </c>
      <c r="U638" s="97" t="s">
        <v>1710</v>
      </c>
      <c r="V638" s="96" t="s">
        <v>952</v>
      </c>
      <c r="W638" s="125">
        <v>1</v>
      </c>
      <c r="X638" s="96" t="s">
        <v>956</v>
      </c>
      <c r="Y638" s="122">
        <v>0.1</v>
      </c>
      <c r="Z638" s="126">
        <v>0</v>
      </c>
      <c r="AA638" s="198">
        <v>0</v>
      </c>
      <c r="AB638" s="113">
        <v>1</v>
      </c>
      <c r="AC638" s="129">
        <v>2</v>
      </c>
      <c r="AD638" s="113">
        <v>0</v>
      </c>
      <c r="AE638" s="170">
        <v>0</v>
      </c>
      <c r="AF638" s="113">
        <v>0</v>
      </c>
      <c r="AG638" s="284"/>
      <c r="AH638" s="54">
        <f t="shared" si="20"/>
        <v>2</v>
      </c>
      <c r="AI638" s="54">
        <f t="shared" si="21"/>
        <v>1</v>
      </c>
      <c r="AJ638" s="135">
        <v>1000000</v>
      </c>
      <c r="AK638" s="109">
        <v>31603</v>
      </c>
      <c r="AL638" s="147" t="s">
        <v>957</v>
      </c>
      <c r="AM638" s="136"/>
      <c r="AN638" s="192"/>
    </row>
    <row r="639" spans="1:40" ht="25.5" x14ac:dyDescent="0.25">
      <c r="A639" s="96">
        <v>4</v>
      </c>
      <c r="B639" s="102" t="s">
        <v>189</v>
      </c>
      <c r="C639" s="96">
        <v>1</v>
      </c>
      <c r="D639" s="96" t="s">
        <v>1597</v>
      </c>
      <c r="E639" s="102" t="s">
        <v>1598</v>
      </c>
      <c r="F639" s="98">
        <v>2</v>
      </c>
      <c r="G639" s="96" t="s">
        <v>1700</v>
      </c>
      <c r="H639" s="102" t="s">
        <v>1701</v>
      </c>
      <c r="I639" s="96">
        <v>17</v>
      </c>
      <c r="J639" s="96">
        <v>1</v>
      </c>
      <c r="K639" s="102" t="s">
        <v>1601</v>
      </c>
      <c r="L639" s="98">
        <v>2020051290052</v>
      </c>
      <c r="M639" s="96">
        <v>3</v>
      </c>
      <c r="N639" s="96">
        <v>4123</v>
      </c>
      <c r="O639" s="97" t="str">
        <f>+VLOOKUP(N639,'[9]Productos PD'!$B$2:$C$349,2,FALSE)</f>
        <v>Acciones para la conformación e implementación del Comité Técnico Intersectorial de Libertad de Creencias en el Municipio de Caldas.</v>
      </c>
      <c r="P639" s="96" t="s">
        <v>952</v>
      </c>
      <c r="Q639" s="96">
        <v>4</v>
      </c>
      <c r="R639" s="122" t="s">
        <v>953</v>
      </c>
      <c r="S639" s="125">
        <v>1</v>
      </c>
      <c r="T639" s="102" t="s">
        <v>1602</v>
      </c>
      <c r="U639" s="97" t="s">
        <v>1711</v>
      </c>
      <c r="V639" s="96" t="s">
        <v>952</v>
      </c>
      <c r="W639" s="125">
        <v>1</v>
      </c>
      <c r="X639" s="103" t="s">
        <v>962</v>
      </c>
      <c r="Y639" s="122">
        <v>0.2</v>
      </c>
      <c r="Z639" s="126">
        <v>0</v>
      </c>
      <c r="AA639" s="198">
        <v>0</v>
      </c>
      <c r="AB639" s="113">
        <v>1</v>
      </c>
      <c r="AC639" s="129">
        <v>0</v>
      </c>
      <c r="AD639" s="113">
        <v>1</v>
      </c>
      <c r="AE639" s="170">
        <v>0</v>
      </c>
      <c r="AF639" s="113">
        <v>1</v>
      </c>
      <c r="AG639" s="284"/>
      <c r="AH639" s="54">
        <f t="shared" si="20"/>
        <v>0</v>
      </c>
      <c r="AI639" s="54">
        <f t="shared" si="21"/>
        <v>0</v>
      </c>
      <c r="AJ639" s="135">
        <v>200000</v>
      </c>
      <c r="AK639" s="109">
        <v>31603</v>
      </c>
      <c r="AL639" s="147" t="s">
        <v>957</v>
      </c>
      <c r="AM639" s="136"/>
      <c r="AN639" s="192"/>
    </row>
    <row r="640" spans="1:40" ht="25.5" x14ac:dyDescent="0.25">
      <c r="A640" s="96">
        <v>4</v>
      </c>
      <c r="B640" s="102" t="s">
        <v>189</v>
      </c>
      <c r="C640" s="96">
        <v>1</v>
      </c>
      <c r="D640" s="96" t="s">
        <v>1597</v>
      </c>
      <c r="E640" s="102" t="s">
        <v>1598</v>
      </c>
      <c r="F640" s="98">
        <v>2</v>
      </c>
      <c r="G640" s="96" t="s">
        <v>1700</v>
      </c>
      <c r="H640" s="102" t="s">
        <v>1701</v>
      </c>
      <c r="I640" s="96">
        <v>17</v>
      </c>
      <c r="J640" s="96">
        <v>1</v>
      </c>
      <c r="K640" s="102" t="s">
        <v>1601</v>
      </c>
      <c r="L640" s="98">
        <v>2020051290052</v>
      </c>
      <c r="M640" s="96">
        <v>3</v>
      </c>
      <c r="N640" s="96">
        <v>4123</v>
      </c>
      <c r="O640" s="97" t="str">
        <f>+VLOOKUP(N640,'[9]Productos PD'!$B$2:$C$349,2,FALSE)</f>
        <v>Acciones para la conformación e implementación del Comité Técnico Intersectorial de Libertad de Creencias en el Municipio de Caldas.</v>
      </c>
      <c r="P640" s="96" t="s">
        <v>952</v>
      </c>
      <c r="Q640" s="96">
        <v>4</v>
      </c>
      <c r="R640" s="122" t="s">
        <v>953</v>
      </c>
      <c r="S640" s="125">
        <v>1</v>
      </c>
      <c r="T640" s="102" t="s">
        <v>1602</v>
      </c>
      <c r="U640" s="97" t="s">
        <v>1712</v>
      </c>
      <c r="V640" s="96" t="s">
        <v>952</v>
      </c>
      <c r="W640" s="125">
        <v>4</v>
      </c>
      <c r="X640" s="96" t="s">
        <v>956</v>
      </c>
      <c r="Y640" s="122">
        <v>0.3</v>
      </c>
      <c r="Z640" s="126">
        <f>W640*0.25</f>
        <v>1</v>
      </c>
      <c r="AA640" s="198">
        <v>1</v>
      </c>
      <c r="AB640" s="113">
        <f>W640*0.25</f>
        <v>1</v>
      </c>
      <c r="AC640" s="129">
        <v>1</v>
      </c>
      <c r="AD640" s="113">
        <f>W640*0.25</f>
        <v>1</v>
      </c>
      <c r="AE640" s="170">
        <v>2</v>
      </c>
      <c r="AF640" s="113">
        <f>W640*0.25</f>
        <v>1</v>
      </c>
      <c r="AG640" s="284"/>
      <c r="AH640" s="54">
        <f t="shared" si="20"/>
        <v>1</v>
      </c>
      <c r="AI640" s="54">
        <f t="shared" si="21"/>
        <v>1</v>
      </c>
      <c r="AJ640" s="135">
        <v>300000</v>
      </c>
      <c r="AK640" s="109">
        <v>31603</v>
      </c>
      <c r="AL640" s="147" t="s">
        <v>957</v>
      </c>
      <c r="AM640" s="136"/>
      <c r="AN640" s="192"/>
    </row>
    <row r="641" spans="1:40" ht="25.5" x14ac:dyDescent="0.25">
      <c r="A641" s="96">
        <v>2</v>
      </c>
      <c r="B641" s="102" t="s">
        <v>402</v>
      </c>
      <c r="C641" s="96">
        <v>4</v>
      </c>
      <c r="D641" s="96" t="s">
        <v>1713</v>
      </c>
      <c r="E641" s="102" t="s">
        <v>1714</v>
      </c>
      <c r="F641" s="98">
        <v>1</v>
      </c>
      <c r="G641" s="96" t="s">
        <v>1715</v>
      </c>
      <c r="H641" s="102" t="s">
        <v>1716</v>
      </c>
      <c r="I641" s="96">
        <v>1</v>
      </c>
      <c r="J641" s="96">
        <v>14</v>
      </c>
      <c r="K641" s="102" t="s">
        <v>1717</v>
      </c>
      <c r="L641" s="98">
        <v>2020051290044</v>
      </c>
      <c r="M641" s="96">
        <v>1</v>
      </c>
      <c r="N641" s="96">
        <v>2411</v>
      </c>
      <c r="O641" s="97" t="str">
        <f>+VLOOKUP(N641,'[9]Productos PD'!$B$2:$C$349,2,FALSE)</f>
        <v>Fortalecimiento de Huertas y eco huertas de familias para el autoconsumo humano tanto en zona urbana como rural.</v>
      </c>
      <c r="P641" s="96" t="s">
        <v>952</v>
      </c>
      <c r="Q641" s="96">
        <v>150</v>
      </c>
      <c r="R641" s="122" t="s">
        <v>953</v>
      </c>
      <c r="S641" s="125">
        <v>50</v>
      </c>
      <c r="T641" s="102" t="s">
        <v>1602</v>
      </c>
      <c r="U641" s="97" t="s">
        <v>1718</v>
      </c>
      <c r="V641" s="96" t="s">
        <v>952</v>
      </c>
      <c r="W641" s="125">
        <v>50</v>
      </c>
      <c r="X641" s="96" t="s">
        <v>956</v>
      </c>
      <c r="Y641" s="144">
        <v>1</v>
      </c>
      <c r="Z641" s="126">
        <v>0</v>
      </c>
      <c r="AA641" s="198">
        <v>0</v>
      </c>
      <c r="AB641" s="113">
        <v>16</v>
      </c>
      <c r="AC641" s="129">
        <v>16</v>
      </c>
      <c r="AD641" s="113">
        <v>17</v>
      </c>
      <c r="AE641" s="170">
        <v>26</v>
      </c>
      <c r="AF641" s="113">
        <v>17</v>
      </c>
      <c r="AG641" s="284"/>
      <c r="AH641" s="54">
        <f t="shared" si="20"/>
        <v>0.84</v>
      </c>
      <c r="AI641" s="54">
        <f t="shared" si="21"/>
        <v>0.84</v>
      </c>
      <c r="AJ641" s="135">
        <v>500000</v>
      </c>
      <c r="AK641" s="109">
        <v>30101</v>
      </c>
      <c r="AL641" s="147" t="s">
        <v>1719</v>
      </c>
      <c r="AM641" s="135">
        <v>500000</v>
      </c>
      <c r="AN641" s="192"/>
    </row>
    <row r="642" spans="1:40" ht="25.5" x14ac:dyDescent="0.25">
      <c r="A642" s="96">
        <v>2</v>
      </c>
      <c r="B642" s="102" t="s">
        <v>402</v>
      </c>
      <c r="C642" s="96">
        <v>4</v>
      </c>
      <c r="D642" s="96" t="s">
        <v>1713</v>
      </c>
      <c r="E642" s="102" t="s">
        <v>1714</v>
      </c>
      <c r="F642" s="98">
        <v>1</v>
      </c>
      <c r="G642" s="96" t="s">
        <v>1715</v>
      </c>
      <c r="H642" s="102" t="s">
        <v>1716</v>
      </c>
      <c r="I642" s="96">
        <v>1</v>
      </c>
      <c r="J642" s="96">
        <v>14</v>
      </c>
      <c r="K642" s="102" t="s">
        <v>1717</v>
      </c>
      <c r="L642" s="98">
        <v>2020051290044</v>
      </c>
      <c r="M642" s="96">
        <v>1</v>
      </c>
      <c r="N642" s="96">
        <v>2411</v>
      </c>
      <c r="O642" s="97" t="str">
        <f>+VLOOKUP(N642,'[9]Productos PD'!$B$2:$C$349,2,FALSE)</f>
        <v>Fortalecimiento de Huertas y eco huertas de familias para el autoconsumo humano tanto en zona urbana como rural.</v>
      </c>
      <c r="P642" s="96" t="s">
        <v>952</v>
      </c>
      <c r="Q642" s="96">
        <v>150</v>
      </c>
      <c r="R642" s="122" t="s">
        <v>953</v>
      </c>
      <c r="S642" s="125">
        <v>50</v>
      </c>
      <c r="T642" s="102" t="s">
        <v>1602</v>
      </c>
      <c r="U642" s="97" t="s">
        <v>1718</v>
      </c>
      <c r="V642" s="96" t="s">
        <v>952</v>
      </c>
      <c r="W642" s="125">
        <v>50</v>
      </c>
      <c r="X642" s="96" t="s">
        <v>956</v>
      </c>
      <c r="Y642" s="144">
        <v>1</v>
      </c>
      <c r="Z642" s="126">
        <v>0</v>
      </c>
      <c r="AA642" s="198">
        <v>0</v>
      </c>
      <c r="AB642" s="113">
        <v>16</v>
      </c>
      <c r="AC642" s="129">
        <v>16</v>
      </c>
      <c r="AD642" s="113">
        <v>17</v>
      </c>
      <c r="AE642" s="170">
        <v>26</v>
      </c>
      <c r="AF642" s="113">
        <v>17</v>
      </c>
      <c r="AG642" s="284"/>
      <c r="AH642" s="54">
        <f t="shared" si="20"/>
        <v>0.84</v>
      </c>
      <c r="AI642" s="54">
        <f t="shared" si="21"/>
        <v>0.84</v>
      </c>
      <c r="AJ642" s="135">
        <v>38235610</v>
      </c>
      <c r="AK642" s="109">
        <v>50101</v>
      </c>
      <c r="AL642" s="147" t="s">
        <v>985</v>
      </c>
      <c r="AM642" s="179">
        <v>16474171</v>
      </c>
      <c r="AN642" s="192"/>
    </row>
    <row r="643" spans="1:40" ht="25.5" x14ac:dyDescent="0.25">
      <c r="A643" s="96">
        <v>2</v>
      </c>
      <c r="B643" s="102" t="s">
        <v>402</v>
      </c>
      <c r="C643" s="96">
        <v>4</v>
      </c>
      <c r="D643" s="96" t="s">
        <v>1713</v>
      </c>
      <c r="E643" s="102" t="s">
        <v>1714</v>
      </c>
      <c r="F643" s="98">
        <v>1</v>
      </c>
      <c r="G643" s="96" t="s">
        <v>1715</v>
      </c>
      <c r="H643" s="102" t="s">
        <v>1716</v>
      </c>
      <c r="I643" s="96">
        <v>1</v>
      </c>
      <c r="J643" s="96">
        <v>14</v>
      </c>
      <c r="K643" s="102" t="s">
        <v>1717</v>
      </c>
      <c r="L643" s="98">
        <v>2020051290044</v>
      </c>
      <c r="M643" s="96">
        <v>2</v>
      </c>
      <c r="N643" s="96">
        <v>2412</v>
      </c>
      <c r="O643" s="97" t="str">
        <f>+VLOOKUP(N643,'[9]Productos PD'!$B$2:$C$349,2,FALSE)</f>
        <v>Campañas Pedagógicas realizadas en seguridad alimentaria y nutricional.</v>
      </c>
      <c r="P643" s="96" t="s">
        <v>952</v>
      </c>
      <c r="Q643" s="96">
        <v>57</v>
      </c>
      <c r="R643" s="122" t="s">
        <v>953</v>
      </c>
      <c r="S643" s="125">
        <v>19</v>
      </c>
      <c r="T643" s="102" t="s">
        <v>1602</v>
      </c>
      <c r="U643" s="97" t="s">
        <v>1720</v>
      </c>
      <c r="V643" s="96" t="s">
        <v>952</v>
      </c>
      <c r="W643" s="125">
        <v>48</v>
      </c>
      <c r="X643" s="96" t="s">
        <v>956</v>
      </c>
      <c r="Y643" s="144">
        <v>0.3</v>
      </c>
      <c r="Z643" s="126">
        <v>3</v>
      </c>
      <c r="AA643" s="126">
        <v>3</v>
      </c>
      <c r="AB643" s="113">
        <v>3</v>
      </c>
      <c r="AC643" s="129">
        <v>3</v>
      </c>
      <c r="AD643" s="113">
        <v>39</v>
      </c>
      <c r="AE643" s="170">
        <v>41</v>
      </c>
      <c r="AF643" s="113">
        <v>3</v>
      </c>
      <c r="AG643" s="284"/>
      <c r="AH643" s="54">
        <f t="shared" si="20"/>
        <v>0.97916666666666663</v>
      </c>
      <c r="AI643" s="54">
        <f t="shared" si="21"/>
        <v>0.97916666666666663</v>
      </c>
      <c r="AJ643" s="135">
        <v>603713</v>
      </c>
      <c r="AK643" s="109">
        <v>30101</v>
      </c>
      <c r="AL643" s="147" t="s">
        <v>957</v>
      </c>
      <c r="AM643" s="135">
        <v>603713</v>
      </c>
      <c r="AN643" s="192"/>
    </row>
    <row r="644" spans="1:40" ht="25.5" x14ac:dyDescent="0.25">
      <c r="A644" s="96">
        <v>2</v>
      </c>
      <c r="B644" s="102" t="s">
        <v>402</v>
      </c>
      <c r="C644" s="96">
        <v>4</v>
      </c>
      <c r="D644" s="96" t="s">
        <v>1713</v>
      </c>
      <c r="E644" s="102" t="s">
        <v>1714</v>
      </c>
      <c r="F644" s="98">
        <v>1</v>
      </c>
      <c r="G644" s="96" t="s">
        <v>1715</v>
      </c>
      <c r="H644" s="102" t="s">
        <v>1716</v>
      </c>
      <c r="I644" s="96">
        <v>1</v>
      </c>
      <c r="J644" s="96">
        <v>14</v>
      </c>
      <c r="K644" s="102" t="s">
        <v>1717</v>
      </c>
      <c r="L644" s="98">
        <v>2020051290044</v>
      </c>
      <c r="M644" s="96">
        <v>2</v>
      </c>
      <c r="N644" s="96">
        <v>2412</v>
      </c>
      <c r="O644" s="97" t="str">
        <f>+VLOOKUP(N644,'[9]Productos PD'!$B$2:$C$349,2,FALSE)</f>
        <v>Campañas Pedagógicas realizadas en seguridad alimentaria y nutricional.</v>
      </c>
      <c r="P644" s="96" t="s">
        <v>952</v>
      </c>
      <c r="Q644" s="96">
        <v>57</v>
      </c>
      <c r="R644" s="122" t="s">
        <v>953</v>
      </c>
      <c r="S644" s="125">
        <v>19</v>
      </c>
      <c r="T644" s="102" t="s">
        <v>1602</v>
      </c>
      <c r="U644" s="97" t="s">
        <v>1721</v>
      </c>
      <c r="V644" s="96" t="s">
        <v>952</v>
      </c>
      <c r="W644" s="125">
        <v>1</v>
      </c>
      <c r="X644" s="96" t="s">
        <v>956</v>
      </c>
      <c r="Y644" s="144">
        <v>0.2</v>
      </c>
      <c r="Z644" s="126">
        <v>0</v>
      </c>
      <c r="AA644" s="198">
        <v>0</v>
      </c>
      <c r="AB644" s="113">
        <v>0</v>
      </c>
      <c r="AC644" s="129">
        <v>0</v>
      </c>
      <c r="AD644" s="113">
        <v>1</v>
      </c>
      <c r="AE644" s="170">
        <v>0</v>
      </c>
      <c r="AF644" s="113">
        <v>0</v>
      </c>
      <c r="AG644" s="284"/>
      <c r="AH644" s="54">
        <f t="shared" si="20"/>
        <v>0</v>
      </c>
      <c r="AI644" s="54">
        <f t="shared" si="21"/>
        <v>0</v>
      </c>
      <c r="AJ644" s="135">
        <v>0</v>
      </c>
      <c r="AK644" s="109">
        <v>30101</v>
      </c>
      <c r="AL644" s="147" t="s">
        <v>957</v>
      </c>
      <c r="AM644" s="136">
        <v>0</v>
      </c>
      <c r="AN644" s="192"/>
    </row>
    <row r="645" spans="1:40" ht="25.5" x14ac:dyDescent="0.25">
      <c r="A645" s="96">
        <v>2</v>
      </c>
      <c r="B645" s="102" t="s">
        <v>402</v>
      </c>
      <c r="C645" s="96">
        <v>4</v>
      </c>
      <c r="D645" s="96" t="s">
        <v>1713</v>
      </c>
      <c r="E645" s="102" t="s">
        <v>1714</v>
      </c>
      <c r="F645" s="98">
        <v>1</v>
      </c>
      <c r="G645" s="96" t="s">
        <v>1715</v>
      </c>
      <c r="H645" s="102" t="s">
        <v>1716</v>
      </c>
      <c r="I645" s="96">
        <v>1</v>
      </c>
      <c r="J645" s="96">
        <v>14</v>
      </c>
      <c r="K645" s="102" t="s">
        <v>1717</v>
      </c>
      <c r="L645" s="98">
        <v>2020051290044</v>
      </c>
      <c r="M645" s="96">
        <v>2</v>
      </c>
      <c r="N645" s="96">
        <v>2412</v>
      </c>
      <c r="O645" s="97" t="str">
        <f>+VLOOKUP(N645,'[9]Productos PD'!$B$2:$C$349,2,FALSE)</f>
        <v>Campañas Pedagógicas realizadas en seguridad alimentaria y nutricional.</v>
      </c>
      <c r="P645" s="96" t="s">
        <v>952</v>
      </c>
      <c r="Q645" s="96">
        <v>57</v>
      </c>
      <c r="R645" s="122" t="s">
        <v>953</v>
      </c>
      <c r="S645" s="125">
        <v>19</v>
      </c>
      <c r="T645" s="102" t="s">
        <v>1602</v>
      </c>
      <c r="U645" s="97" t="s">
        <v>1722</v>
      </c>
      <c r="V645" s="96" t="s">
        <v>952</v>
      </c>
      <c r="W645" s="125">
        <v>1</v>
      </c>
      <c r="X645" s="96" t="s">
        <v>956</v>
      </c>
      <c r="Y645" s="144">
        <v>0.2</v>
      </c>
      <c r="Z645" s="126">
        <v>0</v>
      </c>
      <c r="AA645" s="198">
        <v>0</v>
      </c>
      <c r="AB645" s="113">
        <v>0</v>
      </c>
      <c r="AC645" s="129">
        <v>0</v>
      </c>
      <c r="AD645" s="113">
        <v>1</v>
      </c>
      <c r="AE645" s="170">
        <v>1</v>
      </c>
      <c r="AF645" s="113">
        <v>0</v>
      </c>
      <c r="AG645" s="284"/>
      <c r="AH645" s="54">
        <f t="shared" si="20"/>
        <v>1</v>
      </c>
      <c r="AI645" s="54">
        <f t="shared" si="21"/>
        <v>1</v>
      </c>
      <c r="AJ645" s="135">
        <v>0</v>
      </c>
      <c r="AK645" s="109">
        <v>30101</v>
      </c>
      <c r="AL645" s="147" t="s">
        <v>957</v>
      </c>
      <c r="AM645" s="136">
        <v>0</v>
      </c>
      <c r="AN645" s="192"/>
    </row>
    <row r="646" spans="1:40" ht="25.5" x14ac:dyDescent="0.25">
      <c r="A646" s="96">
        <v>2</v>
      </c>
      <c r="B646" s="102" t="s">
        <v>402</v>
      </c>
      <c r="C646" s="96">
        <v>4</v>
      </c>
      <c r="D646" s="96" t="s">
        <v>1713</v>
      </c>
      <c r="E646" s="102" t="s">
        <v>1714</v>
      </c>
      <c r="F646" s="98">
        <v>1</v>
      </c>
      <c r="G646" s="96" t="s">
        <v>1715</v>
      </c>
      <c r="H646" s="102" t="s">
        <v>1716</v>
      </c>
      <c r="I646" s="96">
        <v>1</v>
      </c>
      <c r="J646" s="96">
        <v>14</v>
      </c>
      <c r="K646" s="102" t="s">
        <v>1717</v>
      </c>
      <c r="L646" s="98">
        <v>2020051290044</v>
      </c>
      <c r="M646" s="96">
        <v>2</v>
      </c>
      <c r="N646" s="96">
        <v>2412</v>
      </c>
      <c r="O646" s="97" t="str">
        <f>+VLOOKUP(N646,'[9]Productos PD'!$B$2:$C$349,2,FALSE)</f>
        <v>Campañas Pedagógicas realizadas en seguridad alimentaria y nutricional.</v>
      </c>
      <c r="P646" s="96" t="s">
        <v>952</v>
      </c>
      <c r="Q646" s="96">
        <v>57</v>
      </c>
      <c r="R646" s="122" t="s">
        <v>953</v>
      </c>
      <c r="S646" s="125">
        <v>19</v>
      </c>
      <c r="T646" s="102" t="s">
        <v>1602</v>
      </c>
      <c r="U646" s="97" t="s">
        <v>1723</v>
      </c>
      <c r="V646" s="96" t="s">
        <v>952</v>
      </c>
      <c r="W646" s="125">
        <v>500</v>
      </c>
      <c r="X646" s="96" t="s">
        <v>956</v>
      </c>
      <c r="Y646" s="144">
        <v>0.3</v>
      </c>
      <c r="Z646" s="126">
        <v>35</v>
      </c>
      <c r="AA646" s="126">
        <v>3088</v>
      </c>
      <c r="AB646" s="113">
        <v>0</v>
      </c>
      <c r="AC646" s="129">
        <v>0</v>
      </c>
      <c r="AD646" s="113">
        <v>465</v>
      </c>
      <c r="AE646" s="170">
        <v>472</v>
      </c>
      <c r="AF646" s="113">
        <v>0</v>
      </c>
      <c r="AG646" s="284"/>
      <c r="AH646" s="54">
        <f t="shared" si="20"/>
        <v>7.12</v>
      </c>
      <c r="AI646" s="54">
        <f t="shared" si="21"/>
        <v>1</v>
      </c>
      <c r="AJ646" s="135">
        <v>603713</v>
      </c>
      <c r="AK646" s="109">
        <v>30101</v>
      </c>
      <c r="AL646" s="147" t="s">
        <v>957</v>
      </c>
      <c r="AM646" s="136">
        <v>0</v>
      </c>
      <c r="AN646" s="192"/>
    </row>
    <row r="647" spans="1:40" ht="25.5" x14ac:dyDescent="0.25">
      <c r="A647" s="96">
        <v>2</v>
      </c>
      <c r="B647" s="102" t="s">
        <v>402</v>
      </c>
      <c r="C647" s="96">
        <v>4</v>
      </c>
      <c r="D647" s="96" t="s">
        <v>1713</v>
      </c>
      <c r="E647" s="102" t="s">
        <v>1714</v>
      </c>
      <c r="F647" s="98">
        <v>1</v>
      </c>
      <c r="G647" s="96" t="s">
        <v>1715</v>
      </c>
      <c r="H647" s="102" t="s">
        <v>1716</v>
      </c>
      <c r="I647" s="96">
        <v>1</v>
      </c>
      <c r="J647" s="96">
        <v>14</v>
      </c>
      <c r="K647" s="102" t="s">
        <v>1717</v>
      </c>
      <c r="L647" s="98">
        <v>2020051290044</v>
      </c>
      <c r="M647" s="96">
        <v>3</v>
      </c>
      <c r="N647" s="96">
        <v>2413</v>
      </c>
      <c r="O647" s="97" t="str">
        <f>+VLOOKUP(N647,'[9]Productos PD'!$B$2:$C$349,2,FALSE)</f>
        <v>Actualizar, formular e implementar la Política pública de seguridad alimentaria y nutricional.</v>
      </c>
      <c r="P647" s="96" t="s">
        <v>1295</v>
      </c>
      <c r="Q647" s="122">
        <v>1</v>
      </c>
      <c r="R647" s="122" t="s">
        <v>1001</v>
      </c>
      <c r="S647" s="122">
        <v>0.25</v>
      </c>
      <c r="T647" s="102" t="s">
        <v>1602</v>
      </c>
      <c r="U647" s="101" t="s">
        <v>1627</v>
      </c>
      <c r="V647" s="96" t="s">
        <v>983</v>
      </c>
      <c r="W647" s="122">
        <v>0.25</v>
      </c>
      <c r="X647" s="103" t="s">
        <v>962</v>
      </c>
      <c r="Y647" s="122">
        <v>0.5</v>
      </c>
      <c r="Z647" s="111">
        <v>0.25</v>
      </c>
      <c r="AA647" s="111">
        <v>0.25</v>
      </c>
      <c r="AB647" s="111">
        <v>0.25</v>
      </c>
      <c r="AC647" s="112">
        <v>0.25</v>
      </c>
      <c r="AD647" s="111">
        <v>0.25</v>
      </c>
      <c r="AE647" s="150">
        <v>0.25</v>
      </c>
      <c r="AF647" s="111">
        <v>0.25</v>
      </c>
      <c r="AG647" s="284"/>
      <c r="AH647" s="54">
        <f t="shared" si="20"/>
        <v>1</v>
      </c>
      <c r="AI647" s="54">
        <f t="shared" si="21"/>
        <v>1</v>
      </c>
      <c r="AJ647" s="135">
        <v>1500000</v>
      </c>
      <c r="AK647" s="109">
        <v>30101</v>
      </c>
      <c r="AL647" s="147" t="s">
        <v>957</v>
      </c>
      <c r="AM647" s="135">
        <v>1500000</v>
      </c>
      <c r="AN647" s="192"/>
    </row>
    <row r="648" spans="1:40" ht="25.5" x14ac:dyDescent="0.25">
      <c r="A648" s="96">
        <v>2</v>
      </c>
      <c r="B648" s="102" t="s">
        <v>402</v>
      </c>
      <c r="C648" s="96">
        <v>4</v>
      </c>
      <c r="D648" s="96" t="s">
        <v>1713</v>
      </c>
      <c r="E648" s="102" t="s">
        <v>1714</v>
      </c>
      <c r="F648" s="98">
        <v>1</v>
      </c>
      <c r="G648" s="96" t="s">
        <v>1715</v>
      </c>
      <c r="H648" s="102" t="s">
        <v>1716</v>
      </c>
      <c r="I648" s="96">
        <v>1</v>
      </c>
      <c r="J648" s="96">
        <v>14</v>
      </c>
      <c r="K648" s="102" t="s">
        <v>1717</v>
      </c>
      <c r="L648" s="98">
        <v>2020051290044</v>
      </c>
      <c r="M648" s="96">
        <v>3</v>
      </c>
      <c r="N648" s="96">
        <v>2413</v>
      </c>
      <c r="O648" s="97" t="str">
        <f>+VLOOKUP(N648,'[9]Productos PD'!$B$2:$C$349,2,FALSE)</f>
        <v>Actualizar, formular e implementar la Política pública de seguridad alimentaria y nutricional.</v>
      </c>
      <c r="P648" s="96" t="s">
        <v>1295</v>
      </c>
      <c r="Q648" s="122">
        <v>1</v>
      </c>
      <c r="R648" s="122" t="s">
        <v>1001</v>
      </c>
      <c r="S648" s="122">
        <v>0.25</v>
      </c>
      <c r="T648" s="102" t="s">
        <v>1602</v>
      </c>
      <c r="U648" s="101" t="s">
        <v>1724</v>
      </c>
      <c r="V648" s="96" t="s">
        <v>952</v>
      </c>
      <c r="W648" s="158">
        <v>4</v>
      </c>
      <c r="X648" s="285" t="s">
        <v>956</v>
      </c>
      <c r="Y648" s="122">
        <v>0.5</v>
      </c>
      <c r="Z648" s="126">
        <v>1</v>
      </c>
      <c r="AA648" s="126">
        <v>1</v>
      </c>
      <c r="AB648" s="113">
        <v>1</v>
      </c>
      <c r="AC648" s="129">
        <v>1</v>
      </c>
      <c r="AD648" s="113">
        <v>1</v>
      </c>
      <c r="AE648" s="286">
        <v>1</v>
      </c>
      <c r="AF648" s="113">
        <v>1</v>
      </c>
      <c r="AG648" s="287"/>
      <c r="AH648" s="54">
        <f t="shared" si="20"/>
        <v>0.75</v>
      </c>
      <c r="AI648" s="54">
        <f t="shared" si="21"/>
        <v>0.75</v>
      </c>
      <c r="AJ648" s="135">
        <v>1500000</v>
      </c>
      <c r="AK648" s="109">
        <v>30101</v>
      </c>
      <c r="AL648" s="147" t="s">
        <v>957</v>
      </c>
      <c r="AM648" s="135">
        <v>1500000</v>
      </c>
      <c r="AN648" s="192"/>
    </row>
    <row r="649" spans="1:40" ht="25.5" x14ac:dyDescent="0.25">
      <c r="A649" s="186">
        <v>2</v>
      </c>
      <c r="B649" s="277" t="s">
        <v>402</v>
      </c>
      <c r="C649" s="186">
        <v>4</v>
      </c>
      <c r="D649" s="186" t="s">
        <v>1713</v>
      </c>
      <c r="E649" s="277" t="s">
        <v>1714</v>
      </c>
      <c r="F649" s="278">
        <v>1</v>
      </c>
      <c r="G649" s="186" t="s">
        <v>1715</v>
      </c>
      <c r="H649" s="277" t="s">
        <v>1716</v>
      </c>
      <c r="I649" s="96">
        <v>1</v>
      </c>
      <c r="J649" s="96">
        <v>14</v>
      </c>
      <c r="K649" s="277" t="s">
        <v>1717</v>
      </c>
      <c r="L649" s="278">
        <v>2020051290044</v>
      </c>
      <c r="M649" s="186">
        <v>4</v>
      </c>
      <c r="N649" s="186">
        <v>2414</v>
      </c>
      <c r="O649" s="97" t="str">
        <f>+VLOOKUP(N649,'[9]Productos PD'!$B$2:$C$349,2,FALSE)</f>
        <v>Cupos atendidos en el Programa de Alimentación Escolar (PAE).</v>
      </c>
      <c r="P649" s="96" t="s">
        <v>952</v>
      </c>
      <c r="Q649" s="96">
        <v>2269</v>
      </c>
      <c r="R649" s="122" t="s">
        <v>1180</v>
      </c>
      <c r="S649" s="125">
        <v>2269</v>
      </c>
      <c r="T649" s="102" t="s">
        <v>1602</v>
      </c>
      <c r="U649" s="105" t="s">
        <v>1725</v>
      </c>
      <c r="V649" s="96" t="s">
        <v>952</v>
      </c>
      <c r="W649" s="158">
        <v>2269</v>
      </c>
      <c r="X649" s="103" t="s">
        <v>962</v>
      </c>
      <c r="Y649" s="288">
        <v>1</v>
      </c>
      <c r="Z649" s="128">
        <v>2269</v>
      </c>
      <c r="AA649" s="128">
        <v>2269</v>
      </c>
      <c r="AB649" s="204">
        <v>2269</v>
      </c>
      <c r="AC649" s="129">
        <v>2269</v>
      </c>
      <c r="AD649" s="204">
        <v>2269</v>
      </c>
      <c r="AE649" s="155">
        <v>2269</v>
      </c>
      <c r="AF649" s="204">
        <v>2269</v>
      </c>
      <c r="AG649" s="284"/>
      <c r="AH649" s="54">
        <f t="shared" ref="AH649:AH712" si="22">+IF(X649="Acumulado",(AA649+AC649+AE649+AG649)/(Z649+AB649+AD649+AF649),
IF(X649="No acumulado",IF(AG649&lt;&gt;"",(AG649/IF(AF649=0,1,AF649)),IF(AE649&lt;&gt;"",(AE649/IF(AD649=0,1,AD649)),IF(AC649&lt;&gt;"",(AC649/IF(AB649=0,1,AB649)),IF(AA649&lt;&gt;"",(AA649/IF(Z649=0,1,Z649)))))), IF(X649="Mantenimiento",IF(AG649&lt;&gt;"",(AG649/IF(AG649=0,1,AG649)),IF(AE649&lt;&gt;"",(AE649/IF(AE649=0,1,AE649)),IF(AC649&lt;&gt;"",(AC649/IF(AC649=0,1,AC649)),IF(AA649&lt;&gt;"",(AA649/IF(AA649=0,1,AA649)))))))))</f>
        <v>1</v>
      </c>
      <c r="AI649" s="54">
        <f t="shared" ref="AI649:AI712" si="23">+IF(AH649&gt;1,1,AH649)</f>
        <v>1</v>
      </c>
      <c r="AJ649" s="280">
        <v>525000047</v>
      </c>
      <c r="AK649" s="289">
        <v>60101</v>
      </c>
      <c r="AL649" s="147" t="s">
        <v>1726</v>
      </c>
      <c r="AM649" s="280">
        <v>180793920</v>
      </c>
      <c r="AN649" s="192"/>
    </row>
    <row r="650" spans="1:40" ht="25.5" x14ac:dyDescent="0.25">
      <c r="A650" s="186">
        <v>2</v>
      </c>
      <c r="B650" s="277" t="s">
        <v>402</v>
      </c>
      <c r="C650" s="186">
        <v>4</v>
      </c>
      <c r="D650" s="186" t="s">
        <v>1713</v>
      </c>
      <c r="E650" s="277" t="s">
        <v>1714</v>
      </c>
      <c r="F650" s="278">
        <v>1</v>
      </c>
      <c r="G650" s="186" t="s">
        <v>1715</v>
      </c>
      <c r="H650" s="277" t="s">
        <v>1716</v>
      </c>
      <c r="I650" s="96">
        <v>1</v>
      </c>
      <c r="J650" s="96">
        <v>14</v>
      </c>
      <c r="K650" s="277" t="s">
        <v>1717</v>
      </c>
      <c r="L650" s="278">
        <v>2020051290044</v>
      </c>
      <c r="M650" s="186">
        <v>4</v>
      </c>
      <c r="N650" s="186">
        <v>2414</v>
      </c>
      <c r="O650" s="97" t="str">
        <f>+VLOOKUP(N650,'[9]Productos PD'!$B$2:$C$349,2,FALSE)</f>
        <v>Cupos atendidos en el Programa de Alimentación Escolar (PAE).</v>
      </c>
      <c r="P650" s="96" t="s">
        <v>952</v>
      </c>
      <c r="Q650" s="96">
        <v>2269</v>
      </c>
      <c r="R650" s="122" t="s">
        <v>1180</v>
      </c>
      <c r="S650" s="125">
        <v>2269</v>
      </c>
      <c r="T650" s="102" t="s">
        <v>1602</v>
      </c>
      <c r="U650" s="105" t="s">
        <v>1725</v>
      </c>
      <c r="V650" s="96" t="s">
        <v>952</v>
      </c>
      <c r="W650" s="158">
        <v>2269</v>
      </c>
      <c r="X650" s="103" t="s">
        <v>962</v>
      </c>
      <c r="Y650" s="288">
        <v>1</v>
      </c>
      <c r="Z650" s="128">
        <v>2269</v>
      </c>
      <c r="AA650" s="128">
        <v>2269</v>
      </c>
      <c r="AB650" s="204">
        <v>2269</v>
      </c>
      <c r="AC650" s="129">
        <v>2269</v>
      </c>
      <c r="AD650" s="204">
        <v>2269</v>
      </c>
      <c r="AE650" s="155">
        <v>2269</v>
      </c>
      <c r="AF650" s="204">
        <v>2269</v>
      </c>
      <c r="AG650" s="284"/>
      <c r="AH650" s="54">
        <f t="shared" si="22"/>
        <v>1</v>
      </c>
      <c r="AI650" s="54">
        <f t="shared" si="23"/>
        <v>1</v>
      </c>
      <c r="AJ650" s="280">
        <v>16745857</v>
      </c>
      <c r="AK650" s="289">
        <v>50120</v>
      </c>
      <c r="AL650" s="147" t="s">
        <v>1727</v>
      </c>
      <c r="AM650" s="179"/>
      <c r="AN650" s="192"/>
    </row>
    <row r="651" spans="1:40" ht="25.5" x14ac:dyDescent="0.25">
      <c r="A651" s="186">
        <v>2</v>
      </c>
      <c r="B651" s="277" t="s">
        <v>402</v>
      </c>
      <c r="C651" s="186">
        <v>4</v>
      </c>
      <c r="D651" s="186" t="s">
        <v>1713</v>
      </c>
      <c r="E651" s="277" t="s">
        <v>1714</v>
      </c>
      <c r="F651" s="278">
        <v>1</v>
      </c>
      <c r="G651" s="186" t="s">
        <v>1715</v>
      </c>
      <c r="H651" s="277" t="s">
        <v>1716</v>
      </c>
      <c r="I651" s="96">
        <v>1</v>
      </c>
      <c r="J651" s="96">
        <v>14</v>
      </c>
      <c r="K651" s="277" t="s">
        <v>1717</v>
      </c>
      <c r="L651" s="278">
        <v>2020051290044</v>
      </c>
      <c r="M651" s="186">
        <v>4</v>
      </c>
      <c r="N651" s="186">
        <v>2414</v>
      </c>
      <c r="O651" s="97" t="str">
        <f>+VLOOKUP(N651,'[9]Productos PD'!$B$2:$C$349,2,FALSE)</f>
        <v>Cupos atendidos en el Programa de Alimentación Escolar (PAE).</v>
      </c>
      <c r="P651" s="96" t="s">
        <v>952</v>
      </c>
      <c r="Q651" s="96">
        <v>2269</v>
      </c>
      <c r="R651" s="122" t="s">
        <v>1180</v>
      </c>
      <c r="S651" s="125">
        <v>2269</v>
      </c>
      <c r="T651" s="102" t="s">
        <v>1602</v>
      </c>
      <c r="U651" s="105" t="s">
        <v>1725</v>
      </c>
      <c r="V651" s="96" t="s">
        <v>952</v>
      </c>
      <c r="W651" s="158">
        <v>2269</v>
      </c>
      <c r="X651" s="103" t="s">
        <v>962</v>
      </c>
      <c r="Y651" s="288">
        <v>1</v>
      </c>
      <c r="Z651" s="128">
        <v>2269</v>
      </c>
      <c r="AA651" s="128">
        <v>2269</v>
      </c>
      <c r="AB651" s="204">
        <v>2269</v>
      </c>
      <c r="AC651" s="129">
        <v>2269</v>
      </c>
      <c r="AD651" s="204">
        <v>2269</v>
      </c>
      <c r="AE651" s="155">
        <v>2269</v>
      </c>
      <c r="AF651" s="204">
        <v>2269</v>
      </c>
      <c r="AG651" s="284"/>
      <c r="AH651" s="54">
        <f t="shared" si="22"/>
        <v>1</v>
      </c>
      <c r="AI651" s="54">
        <f t="shared" si="23"/>
        <v>1</v>
      </c>
      <c r="AJ651" s="280">
        <v>6180000</v>
      </c>
      <c r="AK651" s="289">
        <v>30101</v>
      </c>
      <c r="AL651" s="147" t="s">
        <v>957</v>
      </c>
      <c r="AM651" s="280">
        <v>6180000</v>
      </c>
      <c r="AN651" s="192"/>
    </row>
    <row r="652" spans="1:40" ht="25.5" x14ac:dyDescent="0.25">
      <c r="A652" s="186">
        <v>2</v>
      </c>
      <c r="B652" s="277" t="s">
        <v>402</v>
      </c>
      <c r="C652" s="186">
        <v>4</v>
      </c>
      <c r="D652" s="186" t="s">
        <v>1713</v>
      </c>
      <c r="E652" s="277" t="s">
        <v>1714</v>
      </c>
      <c r="F652" s="278">
        <v>1</v>
      </c>
      <c r="G652" s="186" t="s">
        <v>1715</v>
      </c>
      <c r="H652" s="277" t="s">
        <v>1716</v>
      </c>
      <c r="I652" s="96">
        <v>1</v>
      </c>
      <c r="J652" s="96">
        <v>14</v>
      </c>
      <c r="K652" s="277" t="s">
        <v>1717</v>
      </c>
      <c r="L652" s="278">
        <v>2020051290044</v>
      </c>
      <c r="M652" s="186">
        <v>4</v>
      </c>
      <c r="N652" s="186">
        <v>2414</v>
      </c>
      <c r="O652" s="97" t="str">
        <f>+VLOOKUP(N652,'[9]Productos PD'!$B$2:$C$349,2,FALSE)</f>
        <v>Cupos atendidos en el Programa de Alimentación Escolar (PAE).</v>
      </c>
      <c r="P652" s="96" t="s">
        <v>952</v>
      </c>
      <c r="Q652" s="96">
        <v>2269</v>
      </c>
      <c r="R652" s="122" t="s">
        <v>1180</v>
      </c>
      <c r="S652" s="125">
        <v>2269</v>
      </c>
      <c r="T652" s="102" t="s">
        <v>1602</v>
      </c>
      <c r="U652" s="105" t="s">
        <v>1725</v>
      </c>
      <c r="V652" s="96" t="s">
        <v>952</v>
      </c>
      <c r="W652" s="158">
        <v>2269</v>
      </c>
      <c r="X652" s="103" t="s">
        <v>962</v>
      </c>
      <c r="Y652" s="288">
        <v>1</v>
      </c>
      <c r="Z652" s="128">
        <v>2269</v>
      </c>
      <c r="AA652" s="128">
        <v>2269</v>
      </c>
      <c r="AB652" s="204">
        <v>2269</v>
      </c>
      <c r="AC652" s="129">
        <v>2269</v>
      </c>
      <c r="AD652" s="204">
        <v>2269</v>
      </c>
      <c r="AE652" s="155">
        <v>2269</v>
      </c>
      <c r="AF652" s="204">
        <v>2269</v>
      </c>
      <c r="AG652" s="284"/>
      <c r="AH652" s="54">
        <f t="shared" si="22"/>
        <v>1</v>
      </c>
      <c r="AI652" s="54">
        <f t="shared" si="23"/>
        <v>1</v>
      </c>
      <c r="AJ652" s="280">
        <v>27004000</v>
      </c>
      <c r="AK652" s="289">
        <v>30101</v>
      </c>
      <c r="AL652" s="147" t="s">
        <v>957</v>
      </c>
      <c r="AM652" s="179">
        <v>21578190</v>
      </c>
      <c r="AN652" s="192"/>
    </row>
    <row r="653" spans="1:40" ht="25.5" x14ac:dyDescent="0.25">
      <c r="A653" s="186">
        <v>2</v>
      </c>
      <c r="B653" s="277" t="s">
        <v>402</v>
      </c>
      <c r="C653" s="186">
        <v>4</v>
      </c>
      <c r="D653" s="186" t="s">
        <v>1713</v>
      </c>
      <c r="E653" s="277" t="s">
        <v>1714</v>
      </c>
      <c r="F653" s="278">
        <v>1</v>
      </c>
      <c r="G653" s="186" t="s">
        <v>1715</v>
      </c>
      <c r="H653" s="277" t="s">
        <v>1716</v>
      </c>
      <c r="I653" s="96">
        <v>1</v>
      </c>
      <c r="J653" s="96">
        <v>14</v>
      </c>
      <c r="K653" s="277" t="s">
        <v>1717</v>
      </c>
      <c r="L653" s="278">
        <v>2020051290044</v>
      </c>
      <c r="M653" s="186">
        <v>4</v>
      </c>
      <c r="N653" s="186">
        <v>2414</v>
      </c>
      <c r="O653" s="97" t="str">
        <f>+VLOOKUP(N653,'[9]Productos PD'!$B$2:$C$349,2,FALSE)</f>
        <v>Cupos atendidos en el Programa de Alimentación Escolar (PAE).</v>
      </c>
      <c r="P653" s="96" t="s">
        <v>952</v>
      </c>
      <c r="Q653" s="96">
        <v>2269</v>
      </c>
      <c r="R653" s="122" t="s">
        <v>1180</v>
      </c>
      <c r="S653" s="125">
        <v>2269</v>
      </c>
      <c r="T653" s="102" t="s">
        <v>1602</v>
      </c>
      <c r="U653" s="105" t="s">
        <v>1725</v>
      </c>
      <c r="V653" s="96" t="s">
        <v>952</v>
      </c>
      <c r="W653" s="158">
        <v>2269</v>
      </c>
      <c r="X653" s="103" t="s">
        <v>962</v>
      </c>
      <c r="Y653" s="288">
        <v>1</v>
      </c>
      <c r="Z653" s="128">
        <v>2269</v>
      </c>
      <c r="AA653" s="128">
        <v>2269</v>
      </c>
      <c r="AB653" s="204">
        <v>2269</v>
      </c>
      <c r="AC653" s="129">
        <v>2269</v>
      </c>
      <c r="AD653" s="204">
        <v>2269</v>
      </c>
      <c r="AE653" s="155">
        <v>2269</v>
      </c>
      <c r="AF653" s="204">
        <v>2269</v>
      </c>
      <c r="AG653" s="284"/>
      <c r="AH653" s="54">
        <f t="shared" si="22"/>
        <v>1</v>
      </c>
      <c r="AI653" s="54">
        <f t="shared" si="23"/>
        <v>1</v>
      </c>
      <c r="AJ653" s="280">
        <v>468321600</v>
      </c>
      <c r="AK653" s="289">
        <v>30101</v>
      </c>
      <c r="AL653" s="147" t="s">
        <v>957</v>
      </c>
      <c r="AM653" s="179">
        <v>47570754</v>
      </c>
      <c r="AN653" s="192"/>
    </row>
    <row r="654" spans="1:40" ht="25.5" x14ac:dyDescent="0.25">
      <c r="A654" s="186">
        <v>2</v>
      </c>
      <c r="B654" s="277" t="s">
        <v>402</v>
      </c>
      <c r="C654" s="186">
        <v>4</v>
      </c>
      <c r="D654" s="186" t="s">
        <v>1713</v>
      </c>
      <c r="E654" s="277" t="s">
        <v>1714</v>
      </c>
      <c r="F654" s="278">
        <v>1</v>
      </c>
      <c r="G654" s="186" t="s">
        <v>1715</v>
      </c>
      <c r="H654" s="277" t="s">
        <v>1716</v>
      </c>
      <c r="I654" s="96">
        <v>1</v>
      </c>
      <c r="J654" s="96">
        <v>14</v>
      </c>
      <c r="K654" s="277" t="s">
        <v>1717</v>
      </c>
      <c r="L654" s="278">
        <v>2020051290044</v>
      </c>
      <c r="M654" s="186">
        <v>4</v>
      </c>
      <c r="N654" s="186">
        <v>2414</v>
      </c>
      <c r="O654" s="97" t="str">
        <f>+VLOOKUP(N654,'[9]Productos PD'!$B$2:$C$349,2,FALSE)</f>
        <v>Cupos atendidos en el Programa de Alimentación Escolar (PAE).</v>
      </c>
      <c r="P654" s="96" t="s">
        <v>952</v>
      </c>
      <c r="Q654" s="96">
        <v>2269</v>
      </c>
      <c r="R654" s="122" t="s">
        <v>1180</v>
      </c>
      <c r="S654" s="125">
        <v>2269</v>
      </c>
      <c r="T654" s="102" t="s">
        <v>1602</v>
      </c>
      <c r="U654" s="105" t="s">
        <v>1725</v>
      </c>
      <c r="V654" s="96" t="s">
        <v>952</v>
      </c>
      <c r="W654" s="158">
        <v>2269</v>
      </c>
      <c r="X654" s="103" t="s">
        <v>962</v>
      </c>
      <c r="Y654" s="288">
        <v>1</v>
      </c>
      <c r="Z654" s="128">
        <v>2269</v>
      </c>
      <c r="AA654" s="128">
        <v>2269</v>
      </c>
      <c r="AB654" s="204">
        <v>2269</v>
      </c>
      <c r="AC654" s="129">
        <v>2269</v>
      </c>
      <c r="AD654" s="204">
        <v>2269</v>
      </c>
      <c r="AE654" s="155">
        <v>2269</v>
      </c>
      <c r="AF654" s="204">
        <v>2269</v>
      </c>
      <c r="AG654" s="284"/>
      <c r="AH654" s="54">
        <f t="shared" si="22"/>
        <v>1</v>
      </c>
      <c r="AI654" s="54">
        <f t="shared" si="23"/>
        <v>1</v>
      </c>
      <c r="AJ654" s="280">
        <v>129564675</v>
      </c>
      <c r="AK654" s="289">
        <v>50102</v>
      </c>
      <c r="AL654" s="147" t="s">
        <v>1727</v>
      </c>
      <c r="AM654" s="179">
        <v>0</v>
      </c>
      <c r="AN654" s="192"/>
    </row>
    <row r="655" spans="1:40" ht="25.5" x14ac:dyDescent="0.25">
      <c r="A655" s="186">
        <v>2</v>
      </c>
      <c r="B655" s="277" t="s">
        <v>402</v>
      </c>
      <c r="C655" s="186">
        <v>4</v>
      </c>
      <c r="D655" s="186" t="s">
        <v>1713</v>
      </c>
      <c r="E655" s="277" t="s">
        <v>1714</v>
      </c>
      <c r="F655" s="278">
        <v>1</v>
      </c>
      <c r="G655" s="186" t="s">
        <v>1715</v>
      </c>
      <c r="H655" s="277" t="s">
        <v>1716</v>
      </c>
      <c r="I655" s="96">
        <v>1</v>
      </c>
      <c r="J655" s="96">
        <v>14</v>
      </c>
      <c r="K655" s="277" t="s">
        <v>1717</v>
      </c>
      <c r="L655" s="278">
        <v>2020051290044</v>
      </c>
      <c r="M655" s="186">
        <v>4</v>
      </c>
      <c r="N655" s="186">
        <v>2414</v>
      </c>
      <c r="O655" s="97" t="str">
        <f>+VLOOKUP(N655,'[9]Productos PD'!$B$2:$C$349,2,FALSE)</f>
        <v>Cupos atendidos en el Programa de Alimentación Escolar (PAE).</v>
      </c>
      <c r="P655" s="96" t="s">
        <v>952</v>
      </c>
      <c r="Q655" s="96">
        <v>2269</v>
      </c>
      <c r="R655" s="122" t="s">
        <v>1180</v>
      </c>
      <c r="S655" s="125">
        <v>2269</v>
      </c>
      <c r="T655" s="102" t="s">
        <v>1602</v>
      </c>
      <c r="U655" s="105" t="s">
        <v>1725</v>
      </c>
      <c r="V655" s="96" t="s">
        <v>952</v>
      </c>
      <c r="W655" s="158">
        <v>2269</v>
      </c>
      <c r="X655" s="103" t="s">
        <v>962</v>
      </c>
      <c r="Y655" s="288">
        <v>1</v>
      </c>
      <c r="Z655" s="128">
        <v>2269</v>
      </c>
      <c r="AA655" s="128">
        <v>2269</v>
      </c>
      <c r="AB655" s="204">
        <v>2269</v>
      </c>
      <c r="AC655" s="129">
        <v>2269</v>
      </c>
      <c r="AD655" s="204">
        <v>2269</v>
      </c>
      <c r="AE655" s="155">
        <v>2269</v>
      </c>
      <c r="AF655" s="204">
        <v>2269</v>
      </c>
      <c r="AG655" s="284"/>
      <c r="AH655" s="54">
        <f t="shared" si="22"/>
        <v>1</v>
      </c>
      <c r="AI655" s="54">
        <f t="shared" si="23"/>
        <v>1</v>
      </c>
      <c r="AJ655" s="280">
        <v>5829800</v>
      </c>
      <c r="AK655" s="289">
        <v>50101</v>
      </c>
      <c r="AL655" s="147" t="s">
        <v>985</v>
      </c>
      <c r="AM655" s="179">
        <v>5101075</v>
      </c>
      <c r="AN655" s="192"/>
    </row>
    <row r="656" spans="1:40" ht="25.5" x14ac:dyDescent="0.25">
      <c r="A656" s="186">
        <v>2</v>
      </c>
      <c r="B656" s="277" t="s">
        <v>402</v>
      </c>
      <c r="C656" s="186">
        <v>4</v>
      </c>
      <c r="D656" s="186" t="s">
        <v>1713</v>
      </c>
      <c r="E656" s="277" t="s">
        <v>1714</v>
      </c>
      <c r="F656" s="278">
        <v>1</v>
      </c>
      <c r="G656" s="186" t="s">
        <v>1715</v>
      </c>
      <c r="H656" s="277" t="s">
        <v>1716</v>
      </c>
      <c r="I656" s="96">
        <v>1</v>
      </c>
      <c r="J656" s="96">
        <v>14</v>
      </c>
      <c r="K656" s="277" t="s">
        <v>1717</v>
      </c>
      <c r="L656" s="278">
        <v>2020051290044</v>
      </c>
      <c r="M656" s="186">
        <v>4</v>
      </c>
      <c r="N656" s="186">
        <v>2414</v>
      </c>
      <c r="O656" s="97" t="str">
        <f>+VLOOKUP(N656,'[9]Productos PD'!$B$2:$C$349,2,FALSE)</f>
        <v>Cupos atendidos en el Programa de Alimentación Escolar (PAE).</v>
      </c>
      <c r="P656" s="96" t="s">
        <v>952</v>
      </c>
      <c r="Q656" s="96">
        <v>2269</v>
      </c>
      <c r="R656" s="122" t="s">
        <v>1180</v>
      </c>
      <c r="S656" s="125">
        <v>2269</v>
      </c>
      <c r="T656" s="102" t="s">
        <v>1602</v>
      </c>
      <c r="U656" s="105" t="s">
        <v>1725</v>
      </c>
      <c r="V656" s="96" t="s">
        <v>952</v>
      </c>
      <c r="W656" s="158">
        <v>2269</v>
      </c>
      <c r="X656" s="103" t="s">
        <v>962</v>
      </c>
      <c r="Y656" s="288">
        <v>1</v>
      </c>
      <c r="Z656" s="128">
        <v>2269</v>
      </c>
      <c r="AA656" s="128">
        <v>2269</v>
      </c>
      <c r="AB656" s="204">
        <v>2269</v>
      </c>
      <c r="AC656" s="129">
        <v>2269</v>
      </c>
      <c r="AD656" s="204">
        <v>2269</v>
      </c>
      <c r="AE656" s="155">
        <v>2269</v>
      </c>
      <c r="AF656" s="204">
        <v>2269</v>
      </c>
      <c r="AG656" s="284"/>
      <c r="AH656" s="54">
        <f t="shared" si="22"/>
        <v>1</v>
      </c>
      <c r="AI656" s="54">
        <f t="shared" si="23"/>
        <v>1</v>
      </c>
      <c r="AJ656" s="280">
        <v>5829800</v>
      </c>
      <c r="AK656" s="289">
        <v>50101</v>
      </c>
      <c r="AL656" s="147" t="s">
        <v>985</v>
      </c>
      <c r="AM656" s="179">
        <v>5101075</v>
      </c>
      <c r="AN656" s="192"/>
    </row>
    <row r="657" spans="1:40" ht="25.5" x14ac:dyDescent="0.25">
      <c r="A657" s="186">
        <v>2</v>
      </c>
      <c r="B657" s="277" t="s">
        <v>402</v>
      </c>
      <c r="C657" s="186">
        <v>4</v>
      </c>
      <c r="D657" s="186" t="s">
        <v>1713</v>
      </c>
      <c r="E657" s="277" t="s">
        <v>1714</v>
      </c>
      <c r="F657" s="278">
        <v>1</v>
      </c>
      <c r="G657" s="186" t="s">
        <v>1715</v>
      </c>
      <c r="H657" s="277" t="s">
        <v>1716</v>
      </c>
      <c r="I657" s="96">
        <v>1</v>
      </c>
      <c r="J657" s="96">
        <v>14</v>
      </c>
      <c r="K657" s="277" t="s">
        <v>1717</v>
      </c>
      <c r="L657" s="278">
        <v>2020051290044</v>
      </c>
      <c r="M657" s="186">
        <v>4</v>
      </c>
      <c r="N657" s="186">
        <v>2414</v>
      </c>
      <c r="O657" s="97" t="str">
        <f>+VLOOKUP(N657,'[9]Productos PD'!$B$2:$C$349,2,FALSE)</f>
        <v>Cupos atendidos en el Programa de Alimentación Escolar (PAE).</v>
      </c>
      <c r="P657" s="96" t="s">
        <v>952</v>
      </c>
      <c r="Q657" s="96">
        <v>2269</v>
      </c>
      <c r="R657" s="122" t="s">
        <v>1180</v>
      </c>
      <c r="S657" s="125">
        <v>2269</v>
      </c>
      <c r="T657" s="102" t="s">
        <v>1602</v>
      </c>
      <c r="U657" s="105" t="s">
        <v>1725</v>
      </c>
      <c r="V657" s="96" t="s">
        <v>952</v>
      </c>
      <c r="W657" s="158">
        <v>2269</v>
      </c>
      <c r="X657" s="103" t="s">
        <v>962</v>
      </c>
      <c r="Y657" s="288">
        <v>1</v>
      </c>
      <c r="Z657" s="128">
        <v>2269</v>
      </c>
      <c r="AA657" s="128">
        <v>2269</v>
      </c>
      <c r="AB657" s="204">
        <v>2269</v>
      </c>
      <c r="AC657" s="129">
        <v>2269</v>
      </c>
      <c r="AD657" s="204">
        <v>2269</v>
      </c>
      <c r="AE657" s="155">
        <v>2269</v>
      </c>
      <c r="AF657" s="204">
        <v>2269</v>
      </c>
      <c r="AG657" s="284"/>
      <c r="AH657" s="54">
        <f t="shared" si="22"/>
        <v>1</v>
      </c>
      <c r="AI657" s="54">
        <f t="shared" si="23"/>
        <v>1</v>
      </c>
      <c r="AJ657" s="280">
        <v>29057255</v>
      </c>
      <c r="AK657" s="289">
        <v>50101</v>
      </c>
      <c r="AL657" s="147" t="s">
        <v>985</v>
      </c>
      <c r="AM657" s="179">
        <v>26474171</v>
      </c>
      <c r="AN657" s="192"/>
    </row>
    <row r="658" spans="1:40" ht="25.5" x14ac:dyDescent="0.25">
      <c r="A658" s="186">
        <v>2</v>
      </c>
      <c r="B658" s="277" t="s">
        <v>402</v>
      </c>
      <c r="C658" s="186">
        <v>4</v>
      </c>
      <c r="D658" s="186" t="s">
        <v>1713</v>
      </c>
      <c r="E658" s="277" t="s">
        <v>1714</v>
      </c>
      <c r="F658" s="278">
        <v>1</v>
      </c>
      <c r="G658" s="186" t="s">
        <v>1715</v>
      </c>
      <c r="H658" s="277" t="s">
        <v>1716</v>
      </c>
      <c r="I658" s="96">
        <v>1</v>
      </c>
      <c r="J658" s="96">
        <v>14</v>
      </c>
      <c r="K658" s="277" t="s">
        <v>1717</v>
      </c>
      <c r="L658" s="278">
        <v>2020051290044</v>
      </c>
      <c r="M658" s="186">
        <v>4</v>
      </c>
      <c r="N658" s="186">
        <v>2414</v>
      </c>
      <c r="O658" s="97" t="str">
        <f>+VLOOKUP(N658,'[9]Productos PD'!$B$2:$C$349,2,FALSE)</f>
        <v>Cupos atendidos en el Programa de Alimentación Escolar (PAE).</v>
      </c>
      <c r="P658" s="96" t="s">
        <v>952</v>
      </c>
      <c r="Q658" s="96">
        <v>2269</v>
      </c>
      <c r="R658" s="122" t="s">
        <v>1180</v>
      </c>
      <c r="S658" s="125">
        <v>2269</v>
      </c>
      <c r="T658" s="102" t="s">
        <v>1602</v>
      </c>
      <c r="U658" s="105" t="s">
        <v>1725</v>
      </c>
      <c r="V658" s="96" t="s">
        <v>952</v>
      </c>
      <c r="W658" s="158">
        <v>2269</v>
      </c>
      <c r="X658" s="103" t="s">
        <v>962</v>
      </c>
      <c r="Y658" s="288">
        <v>1</v>
      </c>
      <c r="Z658" s="128">
        <v>2269</v>
      </c>
      <c r="AA658" s="128">
        <v>2269</v>
      </c>
      <c r="AB658" s="204">
        <v>2269</v>
      </c>
      <c r="AC658" s="129">
        <v>2269</v>
      </c>
      <c r="AD658" s="204">
        <v>2269</v>
      </c>
      <c r="AE658" s="155">
        <v>2269</v>
      </c>
      <c r="AF658" s="204">
        <v>2269</v>
      </c>
      <c r="AG658" s="287"/>
      <c r="AH658" s="54">
        <f t="shared" si="22"/>
        <v>1</v>
      </c>
      <c r="AI658" s="54">
        <f t="shared" si="23"/>
        <v>1</v>
      </c>
      <c r="AJ658" s="280">
        <v>3103145</v>
      </c>
      <c r="AK658" s="289">
        <v>50101</v>
      </c>
      <c r="AL658" s="147" t="s">
        <v>985</v>
      </c>
      <c r="AM658" s="280">
        <v>3103145</v>
      </c>
      <c r="AN658" s="192"/>
    </row>
    <row r="659" spans="1:40" ht="25.5" x14ac:dyDescent="0.25">
      <c r="A659" s="186">
        <v>2</v>
      </c>
      <c r="B659" s="277" t="s">
        <v>402</v>
      </c>
      <c r="C659" s="186">
        <v>4</v>
      </c>
      <c r="D659" s="186" t="s">
        <v>1713</v>
      </c>
      <c r="E659" s="277" t="s">
        <v>1714</v>
      </c>
      <c r="F659" s="278">
        <v>1</v>
      </c>
      <c r="G659" s="186" t="s">
        <v>1715</v>
      </c>
      <c r="H659" s="277" t="s">
        <v>1716</v>
      </c>
      <c r="I659" s="96">
        <v>1</v>
      </c>
      <c r="J659" s="96">
        <v>14</v>
      </c>
      <c r="K659" s="277" t="s">
        <v>1717</v>
      </c>
      <c r="L659" s="278">
        <v>2020051290044</v>
      </c>
      <c r="M659" s="186">
        <v>4</v>
      </c>
      <c r="N659" s="186">
        <v>2414</v>
      </c>
      <c r="O659" s="97" t="str">
        <f>+VLOOKUP(N659,'[9]Productos PD'!$B$2:$C$349,2,FALSE)</f>
        <v>Cupos atendidos en el Programa de Alimentación Escolar (PAE).</v>
      </c>
      <c r="P659" s="96" t="s">
        <v>952</v>
      </c>
      <c r="Q659" s="96">
        <v>2269</v>
      </c>
      <c r="R659" s="122" t="s">
        <v>1180</v>
      </c>
      <c r="S659" s="125">
        <v>2269</v>
      </c>
      <c r="T659" s="102" t="s">
        <v>1602</v>
      </c>
      <c r="U659" s="105" t="s">
        <v>1725</v>
      </c>
      <c r="V659" s="96" t="s">
        <v>952</v>
      </c>
      <c r="W659" s="158">
        <v>2269</v>
      </c>
      <c r="X659" s="103" t="s">
        <v>962</v>
      </c>
      <c r="Y659" s="288">
        <v>1</v>
      </c>
      <c r="Z659" s="128">
        <v>2269</v>
      </c>
      <c r="AA659" s="128">
        <v>2269</v>
      </c>
      <c r="AB659" s="204">
        <v>2269</v>
      </c>
      <c r="AC659" s="129">
        <v>2269</v>
      </c>
      <c r="AD659" s="204">
        <v>2269</v>
      </c>
      <c r="AE659" s="155">
        <v>2269</v>
      </c>
      <c r="AF659" s="204">
        <v>2269</v>
      </c>
      <c r="AG659" s="284"/>
      <c r="AH659" s="54">
        <f t="shared" si="22"/>
        <v>1</v>
      </c>
      <c r="AI659" s="54">
        <f t="shared" si="23"/>
        <v>1</v>
      </c>
      <c r="AJ659" s="280">
        <v>6180000</v>
      </c>
      <c r="AK659" s="289">
        <v>50101</v>
      </c>
      <c r="AL659" s="147" t="s">
        <v>985</v>
      </c>
      <c r="AM659" s="179">
        <v>6171500</v>
      </c>
      <c r="AN659" s="192"/>
    </row>
    <row r="660" spans="1:40" ht="25.5" x14ac:dyDescent="0.25">
      <c r="A660" s="186">
        <v>2</v>
      </c>
      <c r="B660" s="277" t="s">
        <v>402</v>
      </c>
      <c r="C660" s="186">
        <v>4</v>
      </c>
      <c r="D660" s="186" t="s">
        <v>1713</v>
      </c>
      <c r="E660" s="277" t="s">
        <v>1714</v>
      </c>
      <c r="F660" s="278">
        <v>1</v>
      </c>
      <c r="G660" s="186" t="s">
        <v>1715</v>
      </c>
      <c r="H660" s="277" t="s">
        <v>1716</v>
      </c>
      <c r="I660" s="96">
        <v>1</v>
      </c>
      <c r="J660" s="96">
        <v>14</v>
      </c>
      <c r="K660" s="277" t="s">
        <v>1717</v>
      </c>
      <c r="L660" s="278">
        <v>2020051290044</v>
      </c>
      <c r="M660" s="186">
        <v>4</v>
      </c>
      <c r="N660" s="186">
        <v>2414</v>
      </c>
      <c r="O660" s="97" t="str">
        <f>+VLOOKUP(N660,'[9]Productos PD'!$B$2:$C$349,2,FALSE)</f>
        <v>Cupos atendidos en el Programa de Alimentación Escolar (PAE).</v>
      </c>
      <c r="P660" s="96" t="s">
        <v>952</v>
      </c>
      <c r="Q660" s="96">
        <v>2269</v>
      </c>
      <c r="R660" s="122" t="s">
        <v>1180</v>
      </c>
      <c r="S660" s="125">
        <v>2269</v>
      </c>
      <c r="T660" s="102" t="s">
        <v>1602</v>
      </c>
      <c r="U660" s="105" t="s">
        <v>1725</v>
      </c>
      <c r="V660" s="96" t="s">
        <v>952</v>
      </c>
      <c r="W660" s="158">
        <v>2269</v>
      </c>
      <c r="X660" s="103" t="s">
        <v>962</v>
      </c>
      <c r="Y660" s="288">
        <v>1</v>
      </c>
      <c r="Z660" s="128">
        <v>2269</v>
      </c>
      <c r="AA660" s="128">
        <v>2269</v>
      </c>
      <c r="AB660" s="204">
        <v>2269</v>
      </c>
      <c r="AC660" s="129">
        <v>2269</v>
      </c>
      <c r="AD660" s="204">
        <v>2269</v>
      </c>
      <c r="AE660" s="155">
        <v>2269</v>
      </c>
      <c r="AF660" s="204">
        <v>2269</v>
      </c>
      <c r="AG660" s="284"/>
      <c r="AH660" s="54">
        <f t="shared" si="22"/>
        <v>1</v>
      </c>
      <c r="AI660" s="54">
        <f t="shared" si="23"/>
        <v>1</v>
      </c>
      <c r="AJ660" s="280">
        <v>6180000</v>
      </c>
      <c r="AK660" s="289">
        <v>31301</v>
      </c>
      <c r="AL660" s="147" t="s">
        <v>957</v>
      </c>
      <c r="AM660" s="280">
        <v>6180000</v>
      </c>
      <c r="AN660" s="192"/>
    </row>
    <row r="661" spans="1:40" ht="25.5" x14ac:dyDescent="0.25">
      <c r="A661" s="96">
        <v>2</v>
      </c>
      <c r="B661" s="102" t="s">
        <v>402</v>
      </c>
      <c r="C661" s="96">
        <v>4</v>
      </c>
      <c r="D661" s="96" t="s">
        <v>1713</v>
      </c>
      <c r="E661" s="102" t="s">
        <v>1714</v>
      </c>
      <c r="F661" s="98">
        <v>1</v>
      </c>
      <c r="G661" s="96" t="s">
        <v>1715</v>
      </c>
      <c r="H661" s="102" t="s">
        <v>1716</v>
      </c>
      <c r="I661" s="96">
        <v>1</v>
      </c>
      <c r="J661" s="96">
        <v>14</v>
      </c>
      <c r="K661" s="102" t="s">
        <v>1717</v>
      </c>
      <c r="L661" s="98">
        <v>2020051290044</v>
      </c>
      <c r="M661" s="96">
        <v>6</v>
      </c>
      <c r="N661" s="96">
        <v>2416</v>
      </c>
      <c r="O661" s="97" t="str">
        <f>+VLOOKUP(N661,'[9]Productos PD'!$B$2:$C$349,2,FALSE)</f>
        <v>Personas atendidas con los restaurantes comunitarios.</v>
      </c>
      <c r="P661" s="96" t="s">
        <v>952</v>
      </c>
      <c r="Q661" s="96">
        <v>367</v>
      </c>
      <c r="R661" s="122" t="s">
        <v>1180</v>
      </c>
      <c r="S661" s="125">
        <v>367</v>
      </c>
      <c r="T661" s="102" t="s">
        <v>1602</v>
      </c>
      <c r="U661" s="97" t="s">
        <v>1728</v>
      </c>
      <c r="V661" s="96" t="s">
        <v>952</v>
      </c>
      <c r="W661" s="125">
        <v>367</v>
      </c>
      <c r="X661" s="103" t="s">
        <v>962</v>
      </c>
      <c r="Y661" s="122">
        <v>1</v>
      </c>
      <c r="Z661" s="126">
        <v>367</v>
      </c>
      <c r="AA661" s="126">
        <v>367</v>
      </c>
      <c r="AB661" s="113">
        <v>367</v>
      </c>
      <c r="AC661" s="129">
        <v>367</v>
      </c>
      <c r="AD661" s="113">
        <v>367</v>
      </c>
      <c r="AE661" s="145">
        <v>367</v>
      </c>
      <c r="AF661" s="113">
        <v>367</v>
      </c>
      <c r="AG661" s="284"/>
      <c r="AH661" s="54">
        <f t="shared" si="22"/>
        <v>1</v>
      </c>
      <c r="AI661" s="54">
        <f t="shared" si="23"/>
        <v>1</v>
      </c>
      <c r="AJ661" s="135">
        <v>8530705</v>
      </c>
      <c r="AK661" s="109">
        <v>30101</v>
      </c>
      <c r="AL661" s="147" t="s">
        <v>957</v>
      </c>
      <c r="AM661" s="290">
        <v>8530705</v>
      </c>
      <c r="AN661" s="192"/>
    </row>
    <row r="662" spans="1:40" ht="25.5" x14ac:dyDescent="0.25">
      <c r="A662" s="96">
        <v>2</v>
      </c>
      <c r="B662" s="102" t="s">
        <v>402</v>
      </c>
      <c r="C662" s="96">
        <v>4</v>
      </c>
      <c r="D662" s="96" t="s">
        <v>1713</v>
      </c>
      <c r="E662" s="102" t="s">
        <v>1714</v>
      </c>
      <c r="F662" s="98">
        <v>1</v>
      </c>
      <c r="G662" s="96" t="s">
        <v>1715</v>
      </c>
      <c r="H662" s="102" t="s">
        <v>1716</v>
      </c>
      <c r="I662" s="96">
        <v>1</v>
      </c>
      <c r="J662" s="96">
        <v>14</v>
      </c>
      <c r="K662" s="102" t="s">
        <v>1717</v>
      </c>
      <c r="L662" s="98">
        <v>2020051290044</v>
      </c>
      <c r="M662" s="96">
        <v>6</v>
      </c>
      <c r="N662" s="96">
        <v>2416</v>
      </c>
      <c r="O662" s="97" t="str">
        <f>+VLOOKUP(N662,'[9]Productos PD'!$B$2:$C$349,2,FALSE)</f>
        <v>Personas atendidas con los restaurantes comunitarios.</v>
      </c>
      <c r="P662" s="96" t="s">
        <v>952</v>
      </c>
      <c r="Q662" s="96">
        <v>367</v>
      </c>
      <c r="R662" s="122" t="s">
        <v>1180</v>
      </c>
      <c r="S662" s="125">
        <v>367</v>
      </c>
      <c r="T662" s="102" t="s">
        <v>1602</v>
      </c>
      <c r="U662" s="97" t="s">
        <v>1728</v>
      </c>
      <c r="V662" s="96" t="s">
        <v>952</v>
      </c>
      <c r="W662" s="125">
        <v>367</v>
      </c>
      <c r="X662" s="103" t="s">
        <v>962</v>
      </c>
      <c r="Y662" s="122">
        <v>1</v>
      </c>
      <c r="Z662" s="126">
        <v>367</v>
      </c>
      <c r="AA662" s="126">
        <v>367</v>
      </c>
      <c r="AB662" s="113">
        <v>367</v>
      </c>
      <c r="AC662" s="129">
        <v>367</v>
      </c>
      <c r="AD662" s="113">
        <v>367</v>
      </c>
      <c r="AE662" s="145">
        <v>367</v>
      </c>
      <c r="AF662" s="113">
        <v>367</v>
      </c>
      <c r="AG662" s="284"/>
      <c r="AH662" s="54">
        <f t="shared" si="22"/>
        <v>1</v>
      </c>
      <c r="AI662" s="54">
        <f t="shared" si="23"/>
        <v>1</v>
      </c>
      <c r="AJ662" s="135">
        <v>29091888</v>
      </c>
      <c r="AK662" s="109">
        <v>30101</v>
      </c>
      <c r="AL662" s="147" t="s">
        <v>957</v>
      </c>
      <c r="AM662" s="291">
        <v>29091888</v>
      </c>
      <c r="AN662" s="192"/>
    </row>
    <row r="663" spans="1:40" ht="25.5" x14ac:dyDescent="0.25">
      <c r="A663" s="96">
        <v>2</v>
      </c>
      <c r="B663" s="102" t="s">
        <v>402</v>
      </c>
      <c r="C663" s="96">
        <v>4</v>
      </c>
      <c r="D663" s="96" t="s">
        <v>1713</v>
      </c>
      <c r="E663" s="102" t="s">
        <v>1714</v>
      </c>
      <c r="F663" s="98">
        <v>1</v>
      </c>
      <c r="G663" s="96" t="s">
        <v>1715</v>
      </c>
      <c r="H663" s="102" t="s">
        <v>1716</v>
      </c>
      <c r="I663" s="96">
        <v>1</v>
      </c>
      <c r="J663" s="96">
        <v>14</v>
      </c>
      <c r="K663" s="102" t="s">
        <v>1717</v>
      </c>
      <c r="L663" s="98">
        <v>2020051290044</v>
      </c>
      <c r="M663" s="96">
        <v>6</v>
      </c>
      <c r="N663" s="96">
        <v>2416</v>
      </c>
      <c r="O663" s="97" t="str">
        <f>+VLOOKUP(N663,'[9]Productos PD'!$B$2:$C$349,2,FALSE)</f>
        <v>Personas atendidas con los restaurantes comunitarios.</v>
      </c>
      <c r="P663" s="96" t="s">
        <v>952</v>
      </c>
      <c r="Q663" s="96">
        <v>367</v>
      </c>
      <c r="R663" s="122" t="s">
        <v>1180</v>
      </c>
      <c r="S663" s="125">
        <v>367</v>
      </c>
      <c r="T663" s="102" t="s">
        <v>1602</v>
      </c>
      <c r="U663" s="97" t="s">
        <v>1728</v>
      </c>
      <c r="V663" s="96" t="s">
        <v>952</v>
      </c>
      <c r="W663" s="125">
        <v>367</v>
      </c>
      <c r="X663" s="103" t="s">
        <v>962</v>
      </c>
      <c r="Y663" s="122">
        <v>1</v>
      </c>
      <c r="Z663" s="126">
        <v>367</v>
      </c>
      <c r="AA663" s="126">
        <v>367</v>
      </c>
      <c r="AB663" s="113">
        <v>367</v>
      </c>
      <c r="AC663" s="129">
        <v>367</v>
      </c>
      <c r="AD663" s="113">
        <v>367</v>
      </c>
      <c r="AE663" s="145">
        <v>367</v>
      </c>
      <c r="AF663" s="113">
        <v>367</v>
      </c>
      <c r="AG663" s="284"/>
      <c r="AH663" s="54">
        <f t="shared" si="22"/>
        <v>1</v>
      </c>
      <c r="AI663" s="54">
        <f t="shared" si="23"/>
        <v>1</v>
      </c>
      <c r="AJ663" s="135">
        <v>30559324</v>
      </c>
      <c r="AK663" s="109">
        <v>50101</v>
      </c>
      <c r="AL663" s="147" t="s">
        <v>985</v>
      </c>
      <c r="AM663" s="290">
        <v>24243011</v>
      </c>
      <c r="AN663" s="192"/>
    </row>
    <row r="664" spans="1:40" ht="25.5" x14ac:dyDescent="0.25">
      <c r="A664" s="96">
        <v>2</v>
      </c>
      <c r="B664" s="102" t="s">
        <v>402</v>
      </c>
      <c r="C664" s="96">
        <v>4</v>
      </c>
      <c r="D664" s="96" t="s">
        <v>1713</v>
      </c>
      <c r="E664" s="102" t="s">
        <v>1714</v>
      </c>
      <c r="F664" s="98">
        <v>1</v>
      </c>
      <c r="G664" s="96" t="s">
        <v>1715</v>
      </c>
      <c r="H664" s="102" t="s">
        <v>1716</v>
      </c>
      <c r="I664" s="96">
        <v>1</v>
      </c>
      <c r="J664" s="96">
        <v>14</v>
      </c>
      <c r="K664" s="102" t="s">
        <v>1717</v>
      </c>
      <c r="L664" s="98">
        <v>2020051290044</v>
      </c>
      <c r="M664" s="96">
        <v>6</v>
      </c>
      <c r="N664" s="96">
        <v>2416</v>
      </c>
      <c r="O664" s="97" t="str">
        <f>+VLOOKUP(N664,'[9]Productos PD'!$B$2:$C$349,2,FALSE)</f>
        <v>Personas atendidas con los restaurantes comunitarios.</v>
      </c>
      <c r="P664" s="96" t="s">
        <v>952</v>
      </c>
      <c r="Q664" s="96">
        <v>367</v>
      </c>
      <c r="R664" s="122" t="s">
        <v>1180</v>
      </c>
      <c r="S664" s="125">
        <v>367</v>
      </c>
      <c r="T664" s="102" t="s">
        <v>1602</v>
      </c>
      <c r="U664" s="97" t="s">
        <v>1728</v>
      </c>
      <c r="V664" s="96" t="s">
        <v>952</v>
      </c>
      <c r="W664" s="125">
        <v>367</v>
      </c>
      <c r="X664" s="103" t="s">
        <v>962</v>
      </c>
      <c r="Y664" s="122">
        <v>1</v>
      </c>
      <c r="Z664" s="126">
        <v>367</v>
      </c>
      <c r="AA664" s="126">
        <v>367</v>
      </c>
      <c r="AB664" s="113">
        <v>367</v>
      </c>
      <c r="AC664" s="129">
        <v>367</v>
      </c>
      <c r="AD664" s="113">
        <v>367</v>
      </c>
      <c r="AE664" s="145">
        <v>367</v>
      </c>
      <c r="AF664" s="113">
        <v>367</v>
      </c>
      <c r="AG664" s="284"/>
      <c r="AH664" s="54">
        <f t="shared" si="22"/>
        <v>1</v>
      </c>
      <c r="AI664" s="54">
        <f t="shared" si="23"/>
        <v>1</v>
      </c>
      <c r="AJ664" s="135">
        <v>40000000</v>
      </c>
      <c r="AK664" s="109">
        <v>50101</v>
      </c>
      <c r="AL664" s="147" t="s">
        <v>985</v>
      </c>
      <c r="AM664" s="292">
        <v>36474171</v>
      </c>
      <c r="AN664" s="192"/>
    </row>
    <row r="665" spans="1:40" ht="25.5" x14ac:dyDescent="0.25">
      <c r="A665" s="96">
        <v>2</v>
      </c>
      <c r="B665" s="102" t="s">
        <v>402</v>
      </c>
      <c r="C665" s="96">
        <v>4</v>
      </c>
      <c r="D665" s="96" t="s">
        <v>1713</v>
      </c>
      <c r="E665" s="102" t="s">
        <v>1714</v>
      </c>
      <c r="F665" s="98">
        <v>1</v>
      </c>
      <c r="G665" s="96" t="s">
        <v>1715</v>
      </c>
      <c r="H665" s="102" t="s">
        <v>1716</v>
      </c>
      <c r="I665" s="96">
        <v>1</v>
      </c>
      <c r="J665" s="96">
        <v>14</v>
      </c>
      <c r="K665" s="102" t="s">
        <v>1717</v>
      </c>
      <c r="L665" s="98">
        <v>2020051290044</v>
      </c>
      <c r="M665" s="96">
        <v>6</v>
      </c>
      <c r="N665" s="96">
        <v>2416</v>
      </c>
      <c r="O665" s="97" t="str">
        <f>+VLOOKUP(N665,'[9]Productos PD'!$B$2:$C$349,2,FALSE)</f>
        <v>Personas atendidas con los restaurantes comunitarios.</v>
      </c>
      <c r="P665" s="96" t="s">
        <v>952</v>
      </c>
      <c r="Q665" s="96">
        <v>367</v>
      </c>
      <c r="R665" s="122" t="s">
        <v>1180</v>
      </c>
      <c r="S665" s="125">
        <v>367</v>
      </c>
      <c r="T665" s="102" t="s">
        <v>1602</v>
      </c>
      <c r="U665" s="97" t="s">
        <v>1728</v>
      </c>
      <c r="V665" s="96" t="s">
        <v>952</v>
      </c>
      <c r="W665" s="125">
        <v>367</v>
      </c>
      <c r="X665" s="103" t="s">
        <v>962</v>
      </c>
      <c r="Y665" s="122">
        <v>1</v>
      </c>
      <c r="Z665" s="126">
        <v>367</v>
      </c>
      <c r="AA665" s="126">
        <v>367</v>
      </c>
      <c r="AB665" s="113">
        <v>367</v>
      </c>
      <c r="AC665" s="129">
        <v>367</v>
      </c>
      <c r="AD665" s="113">
        <v>367</v>
      </c>
      <c r="AE665" s="145">
        <v>367</v>
      </c>
      <c r="AF665" s="113">
        <v>367</v>
      </c>
      <c r="AG665" s="284"/>
      <c r="AH665" s="54">
        <f t="shared" si="22"/>
        <v>1</v>
      </c>
      <c r="AI665" s="54">
        <f t="shared" si="23"/>
        <v>1</v>
      </c>
      <c r="AJ665" s="280">
        <v>11690081</v>
      </c>
      <c r="AK665" s="289">
        <v>31406</v>
      </c>
      <c r="AL665" s="147" t="s">
        <v>957</v>
      </c>
      <c r="AM665" s="290">
        <v>0</v>
      </c>
      <c r="AN665" s="192"/>
    </row>
    <row r="666" spans="1:40" ht="25.5" x14ac:dyDescent="0.25">
      <c r="A666" s="96">
        <v>2</v>
      </c>
      <c r="B666" s="102" t="s">
        <v>402</v>
      </c>
      <c r="C666" s="96">
        <v>4</v>
      </c>
      <c r="D666" s="96" t="s">
        <v>1713</v>
      </c>
      <c r="E666" s="102" t="s">
        <v>1714</v>
      </c>
      <c r="F666" s="98">
        <v>1</v>
      </c>
      <c r="G666" s="96" t="s">
        <v>1715</v>
      </c>
      <c r="H666" s="102" t="s">
        <v>1716</v>
      </c>
      <c r="I666" s="96">
        <v>1</v>
      </c>
      <c r="J666" s="96">
        <v>14</v>
      </c>
      <c r="K666" s="102" t="s">
        <v>1717</v>
      </c>
      <c r="L666" s="98">
        <v>2020051290044</v>
      </c>
      <c r="M666" s="96">
        <v>7</v>
      </c>
      <c r="N666" s="96">
        <v>2417</v>
      </c>
      <c r="O666" s="97" t="str">
        <f>+VLOOKUP(N666,'[9]Productos PD'!$B$2:$C$349,2,FALSE)</f>
        <v>Alianzas para el mejoramiento de la seguridad alimentaria y nutricional.</v>
      </c>
      <c r="P666" s="96" t="s">
        <v>952</v>
      </c>
      <c r="Q666" s="96">
        <v>4</v>
      </c>
      <c r="R666" s="122" t="s">
        <v>953</v>
      </c>
      <c r="S666" s="125">
        <v>1</v>
      </c>
      <c r="T666" s="102" t="s">
        <v>1602</v>
      </c>
      <c r="U666" s="97" t="s">
        <v>1729</v>
      </c>
      <c r="V666" s="96" t="s">
        <v>952</v>
      </c>
      <c r="W666" s="125">
        <v>1</v>
      </c>
      <c r="X666" s="103" t="s">
        <v>962</v>
      </c>
      <c r="Y666" s="144">
        <v>0.2</v>
      </c>
      <c r="Z666" s="127">
        <v>1</v>
      </c>
      <c r="AA666" s="126">
        <v>1</v>
      </c>
      <c r="AB666" s="193">
        <v>1</v>
      </c>
      <c r="AC666" s="129">
        <v>1</v>
      </c>
      <c r="AD666" s="193">
        <v>1</v>
      </c>
      <c r="AE666" s="145">
        <v>0</v>
      </c>
      <c r="AF666" s="193">
        <v>1</v>
      </c>
      <c r="AG666" s="284"/>
      <c r="AH666" s="54">
        <f t="shared" si="22"/>
        <v>0</v>
      </c>
      <c r="AI666" s="54">
        <f t="shared" si="23"/>
        <v>0</v>
      </c>
      <c r="AJ666" s="135">
        <v>10000000</v>
      </c>
      <c r="AK666" s="109"/>
      <c r="AL666" s="149" t="s">
        <v>965</v>
      </c>
      <c r="AM666" s="136">
        <v>3000000</v>
      </c>
      <c r="AN666" s="192"/>
    </row>
    <row r="667" spans="1:40" ht="25.5" x14ac:dyDescent="0.25">
      <c r="A667" s="96">
        <v>2</v>
      </c>
      <c r="B667" s="102" t="s">
        <v>402</v>
      </c>
      <c r="C667" s="96">
        <v>4</v>
      </c>
      <c r="D667" s="96" t="s">
        <v>1713</v>
      </c>
      <c r="E667" s="102" t="s">
        <v>1714</v>
      </c>
      <c r="F667" s="98">
        <v>1</v>
      </c>
      <c r="G667" s="96" t="s">
        <v>1715</v>
      </c>
      <c r="H667" s="102" t="s">
        <v>1716</v>
      </c>
      <c r="I667" s="96">
        <v>1</v>
      </c>
      <c r="J667" s="96">
        <v>14</v>
      </c>
      <c r="K667" s="102" t="s">
        <v>1717</v>
      </c>
      <c r="L667" s="98">
        <v>2020051290044</v>
      </c>
      <c r="M667" s="96">
        <v>7</v>
      </c>
      <c r="N667" s="96">
        <v>2417</v>
      </c>
      <c r="O667" s="97" t="str">
        <f>+VLOOKUP(N667,'[9]Productos PD'!$B$2:$C$349,2,FALSE)</f>
        <v>Alianzas para el mejoramiento de la seguridad alimentaria y nutricional.</v>
      </c>
      <c r="P667" s="96" t="s">
        <v>952</v>
      </c>
      <c r="Q667" s="96">
        <v>4</v>
      </c>
      <c r="R667" s="122" t="s">
        <v>953</v>
      </c>
      <c r="S667" s="125">
        <v>1</v>
      </c>
      <c r="T667" s="102" t="s">
        <v>1602</v>
      </c>
      <c r="U667" s="97" t="s">
        <v>1730</v>
      </c>
      <c r="V667" s="96" t="s">
        <v>952</v>
      </c>
      <c r="W667" s="125">
        <v>891</v>
      </c>
      <c r="X667" s="96" t="s">
        <v>956</v>
      </c>
      <c r="Y667" s="144">
        <v>0.8</v>
      </c>
      <c r="Z667" s="126">
        <v>436</v>
      </c>
      <c r="AA667" s="126">
        <v>436</v>
      </c>
      <c r="AB667" s="113">
        <v>891</v>
      </c>
      <c r="AC667" s="129">
        <v>891</v>
      </c>
      <c r="AD667" s="113">
        <v>891</v>
      </c>
      <c r="AE667" s="170">
        <v>413</v>
      </c>
      <c r="AF667" s="113">
        <v>891</v>
      </c>
      <c r="AG667" s="284"/>
      <c r="AH667" s="54">
        <f t="shared" si="22"/>
        <v>0.55966548729495014</v>
      </c>
      <c r="AI667" s="54">
        <f t="shared" si="23"/>
        <v>0.55966548729495014</v>
      </c>
      <c r="AJ667" s="135">
        <v>10000000</v>
      </c>
      <c r="AK667" s="109"/>
      <c r="AL667" s="149" t="s">
        <v>965</v>
      </c>
      <c r="AM667" s="136">
        <v>3000000</v>
      </c>
      <c r="AN667" s="192"/>
    </row>
    <row r="668" spans="1:40" ht="25.5" x14ac:dyDescent="0.25">
      <c r="A668" s="96">
        <v>2</v>
      </c>
      <c r="B668" s="102" t="s">
        <v>402</v>
      </c>
      <c r="C668" s="96">
        <v>4</v>
      </c>
      <c r="D668" s="96" t="s">
        <v>1713</v>
      </c>
      <c r="E668" s="102" t="s">
        <v>1714</v>
      </c>
      <c r="F668" s="98">
        <v>1</v>
      </c>
      <c r="G668" s="96" t="s">
        <v>1715</v>
      </c>
      <c r="H668" s="102" t="s">
        <v>1716</v>
      </c>
      <c r="I668" s="96">
        <v>1</v>
      </c>
      <c r="J668" s="96">
        <v>14</v>
      </c>
      <c r="K668" s="102" t="s">
        <v>1717</v>
      </c>
      <c r="L668" s="98">
        <v>2020051290044</v>
      </c>
      <c r="M668" s="96">
        <v>8</v>
      </c>
      <c r="N668" s="96">
        <v>2418</v>
      </c>
      <c r="O668" s="97" t="str">
        <f>+VLOOKUP(N668,'[9]Productos PD'!$B$2:$C$349,2,FALSE)</f>
        <v>Acciones del programa de tamizaje nutricional implementado.</v>
      </c>
      <c r="P668" s="96" t="s">
        <v>952</v>
      </c>
      <c r="Q668" s="96">
        <v>19</v>
      </c>
      <c r="R668" s="122" t="s">
        <v>953</v>
      </c>
      <c r="S668" s="125">
        <v>5</v>
      </c>
      <c r="T668" s="102" t="s">
        <v>1602</v>
      </c>
      <c r="U668" s="97" t="s">
        <v>1731</v>
      </c>
      <c r="V668" s="96" t="s">
        <v>952</v>
      </c>
      <c r="W668" s="125">
        <v>5</v>
      </c>
      <c r="X668" s="96" t="s">
        <v>956</v>
      </c>
      <c r="Y668" s="144">
        <v>0.5</v>
      </c>
      <c r="Z668" s="126">
        <v>2</v>
      </c>
      <c r="AA668" s="126">
        <v>2</v>
      </c>
      <c r="AB668" s="113">
        <v>1</v>
      </c>
      <c r="AC668" s="129">
        <v>1</v>
      </c>
      <c r="AD668" s="113">
        <v>1</v>
      </c>
      <c r="AE668" s="170">
        <v>6</v>
      </c>
      <c r="AF668" s="113">
        <v>1</v>
      </c>
      <c r="AG668" s="284"/>
      <c r="AH668" s="54">
        <f t="shared" si="22"/>
        <v>1.8</v>
      </c>
      <c r="AI668" s="54">
        <f t="shared" si="23"/>
        <v>1</v>
      </c>
      <c r="AJ668" s="135">
        <v>1197365.6000000001</v>
      </c>
      <c r="AK668" s="109">
        <v>30101</v>
      </c>
      <c r="AL668" s="147" t="s">
        <v>957</v>
      </c>
      <c r="AM668" s="135">
        <v>1197365.6000000001</v>
      </c>
      <c r="AN668" s="192"/>
    </row>
    <row r="669" spans="1:40" ht="25.5" x14ac:dyDescent="0.25">
      <c r="A669" s="96">
        <v>2</v>
      </c>
      <c r="B669" s="102" t="s">
        <v>402</v>
      </c>
      <c r="C669" s="96">
        <v>4</v>
      </c>
      <c r="D669" s="96" t="s">
        <v>1713</v>
      </c>
      <c r="E669" s="102" t="s">
        <v>1714</v>
      </c>
      <c r="F669" s="98">
        <v>1</v>
      </c>
      <c r="G669" s="96" t="s">
        <v>1715</v>
      </c>
      <c r="H669" s="102" t="s">
        <v>1716</v>
      </c>
      <c r="I669" s="96">
        <v>1</v>
      </c>
      <c r="J669" s="96">
        <v>14</v>
      </c>
      <c r="K669" s="102" t="s">
        <v>1717</v>
      </c>
      <c r="L669" s="98">
        <v>2020051290044</v>
      </c>
      <c r="M669" s="96">
        <v>8</v>
      </c>
      <c r="N669" s="96">
        <v>2418</v>
      </c>
      <c r="O669" s="97" t="str">
        <f>+VLOOKUP(N669,'[9]Productos PD'!$B$2:$C$349,2,FALSE)</f>
        <v>Acciones del programa de tamizaje nutricional implementado.</v>
      </c>
      <c r="P669" s="96" t="s">
        <v>952</v>
      </c>
      <c r="Q669" s="96">
        <v>19</v>
      </c>
      <c r="R669" s="122" t="s">
        <v>953</v>
      </c>
      <c r="S669" s="125">
        <v>5</v>
      </c>
      <c r="T669" s="102" t="s">
        <v>1602</v>
      </c>
      <c r="U669" s="97" t="s">
        <v>1732</v>
      </c>
      <c r="V669" s="96" t="s">
        <v>952</v>
      </c>
      <c r="W669" s="125">
        <v>1500</v>
      </c>
      <c r="X669" s="103" t="s">
        <v>956</v>
      </c>
      <c r="Y669" s="144">
        <v>0.5</v>
      </c>
      <c r="Z669" s="126">
        <v>300</v>
      </c>
      <c r="AA669" s="126">
        <v>318</v>
      </c>
      <c r="AB669" s="113">
        <v>400</v>
      </c>
      <c r="AC669" s="129">
        <v>400</v>
      </c>
      <c r="AD669" s="113">
        <v>400</v>
      </c>
      <c r="AE669" s="170">
        <v>459</v>
      </c>
      <c r="AF669" s="113">
        <v>400</v>
      </c>
      <c r="AG669" s="284"/>
      <c r="AH669" s="54">
        <f t="shared" si="22"/>
        <v>0.78466666666666662</v>
      </c>
      <c r="AI669" s="54">
        <f t="shared" si="23"/>
        <v>0.78466666666666662</v>
      </c>
      <c r="AJ669" s="135">
        <v>28142422</v>
      </c>
      <c r="AK669" s="109">
        <v>50101</v>
      </c>
      <c r="AL669" s="147" t="s">
        <v>985</v>
      </c>
      <c r="AM669" s="179">
        <v>7570502</v>
      </c>
      <c r="AN669" s="192"/>
    </row>
    <row r="670" spans="1:40" ht="25.5" x14ac:dyDescent="0.25">
      <c r="A670" s="96">
        <v>2</v>
      </c>
      <c r="B670" s="102" t="s">
        <v>402</v>
      </c>
      <c r="C670" s="96">
        <v>4</v>
      </c>
      <c r="D670" s="96" t="s">
        <v>1713</v>
      </c>
      <c r="E670" s="102" t="s">
        <v>1714</v>
      </c>
      <c r="F670" s="98">
        <v>1</v>
      </c>
      <c r="G670" s="96" t="s">
        <v>1715</v>
      </c>
      <c r="H670" s="102" t="s">
        <v>1716</v>
      </c>
      <c r="I670" s="96">
        <v>1</v>
      </c>
      <c r="J670" s="96">
        <v>14</v>
      </c>
      <c r="K670" s="102" t="s">
        <v>1717</v>
      </c>
      <c r="L670" s="98">
        <v>2020051290044</v>
      </c>
      <c r="M670" s="96">
        <v>8</v>
      </c>
      <c r="N670" s="96">
        <v>2418</v>
      </c>
      <c r="O670" s="97" t="str">
        <f>+VLOOKUP(N670,'[9]Productos PD'!$B$2:$C$349,2,FALSE)</f>
        <v>Acciones del programa de tamizaje nutricional implementado.</v>
      </c>
      <c r="P670" s="96" t="s">
        <v>952</v>
      </c>
      <c r="Q670" s="96">
        <v>19</v>
      </c>
      <c r="R670" s="122" t="s">
        <v>953</v>
      </c>
      <c r="S670" s="125">
        <v>5</v>
      </c>
      <c r="T670" s="102" t="s">
        <v>1602</v>
      </c>
      <c r="U670" s="97" t="s">
        <v>1732</v>
      </c>
      <c r="V670" s="96" t="s">
        <v>952</v>
      </c>
      <c r="W670" s="125">
        <v>1500</v>
      </c>
      <c r="X670" s="103" t="s">
        <v>956</v>
      </c>
      <c r="Y670" s="144">
        <v>0.5</v>
      </c>
      <c r="Z670" s="126">
        <v>300</v>
      </c>
      <c r="AA670" s="126">
        <v>318</v>
      </c>
      <c r="AB670" s="113">
        <v>400</v>
      </c>
      <c r="AC670" s="129">
        <v>400</v>
      </c>
      <c r="AD670" s="113">
        <v>400</v>
      </c>
      <c r="AE670" s="170">
        <v>459</v>
      </c>
      <c r="AF670" s="113">
        <v>400</v>
      </c>
      <c r="AG670" s="284"/>
      <c r="AH670" s="54">
        <f t="shared" si="22"/>
        <v>0.78466666666666662</v>
      </c>
      <c r="AI670" s="54">
        <f t="shared" si="23"/>
        <v>0.78466666666666662</v>
      </c>
      <c r="AJ670" s="135">
        <v>11857578</v>
      </c>
      <c r="AK670" s="109">
        <v>50101</v>
      </c>
      <c r="AL670" s="147" t="s">
        <v>985</v>
      </c>
      <c r="AM670" s="179">
        <v>10540069</v>
      </c>
      <c r="AN670" s="192"/>
    </row>
    <row r="671" spans="1:40" ht="25.5" x14ac:dyDescent="0.25">
      <c r="A671" s="96">
        <v>2</v>
      </c>
      <c r="B671" s="102" t="s">
        <v>402</v>
      </c>
      <c r="C671" s="96">
        <v>4</v>
      </c>
      <c r="D671" s="96" t="s">
        <v>1713</v>
      </c>
      <c r="E671" s="102" t="s">
        <v>1714</v>
      </c>
      <c r="F671" s="98">
        <v>1</v>
      </c>
      <c r="G671" s="96" t="s">
        <v>1715</v>
      </c>
      <c r="H671" s="102" t="s">
        <v>1716</v>
      </c>
      <c r="I671" s="96">
        <v>1</v>
      </c>
      <c r="J671" s="96">
        <v>14</v>
      </c>
      <c r="K671" s="102" t="s">
        <v>1717</v>
      </c>
      <c r="L671" s="98">
        <v>2020051290044</v>
      </c>
      <c r="M671" s="96">
        <v>9</v>
      </c>
      <c r="N671" s="96">
        <v>2419</v>
      </c>
      <c r="O671" s="97" t="str">
        <f>+VLOOKUP(N671,'[9]Productos PD'!$B$2:$C$349,2,FALSE)</f>
        <v>Paquetes alimentarios entregados a madres comunitarias y madres FAMI.</v>
      </c>
      <c r="P671" s="96" t="s">
        <v>952</v>
      </c>
      <c r="Q671" s="96">
        <v>1344</v>
      </c>
      <c r="R671" s="122" t="s">
        <v>953</v>
      </c>
      <c r="S671" s="125">
        <v>384</v>
      </c>
      <c r="T671" s="102" t="s">
        <v>1602</v>
      </c>
      <c r="U671" s="97" t="s">
        <v>1733</v>
      </c>
      <c r="V671" s="96" t="s">
        <v>952</v>
      </c>
      <c r="W671" s="125">
        <v>384</v>
      </c>
      <c r="X671" s="96" t="s">
        <v>956</v>
      </c>
      <c r="Y671" s="144">
        <v>1</v>
      </c>
      <c r="Z671" s="126">
        <v>96</v>
      </c>
      <c r="AA671" s="126">
        <v>96</v>
      </c>
      <c r="AB671" s="113">
        <v>96</v>
      </c>
      <c r="AC671" s="129">
        <v>92</v>
      </c>
      <c r="AD671" s="113">
        <v>96</v>
      </c>
      <c r="AE671" s="170">
        <v>96</v>
      </c>
      <c r="AF671" s="113">
        <v>96</v>
      </c>
      <c r="AG671" s="284"/>
      <c r="AH671" s="54">
        <f t="shared" si="22"/>
        <v>0.73958333333333337</v>
      </c>
      <c r="AI671" s="54">
        <f t="shared" si="23"/>
        <v>0.73958333333333337</v>
      </c>
      <c r="AJ671" s="135">
        <v>52500000</v>
      </c>
      <c r="AK671" s="109">
        <v>50101</v>
      </c>
      <c r="AL671" s="147" t="s">
        <v>985</v>
      </c>
      <c r="AM671" s="291">
        <v>24480500</v>
      </c>
      <c r="AN671" s="192"/>
    </row>
    <row r="672" spans="1:40" ht="25.5" x14ac:dyDescent="0.25">
      <c r="A672" s="96">
        <v>2</v>
      </c>
      <c r="B672" s="102" t="s">
        <v>402</v>
      </c>
      <c r="C672" s="96">
        <v>4</v>
      </c>
      <c r="D672" s="96" t="s">
        <v>1713</v>
      </c>
      <c r="E672" s="102" t="s">
        <v>1714</v>
      </c>
      <c r="F672" s="98">
        <v>1</v>
      </c>
      <c r="G672" s="96" t="s">
        <v>1715</v>
      </c>
      <c r="H672" s="102" t="s">
        <v>1716</v>
      </c>
      <c r="I672" s="96">
        <v>1</v>
      </c>
      <c r="J672" s="96">
        <v>14</v>
      </c>
      <c r="K672" s="102" t="s">
        <v>1717</v>
      </c>
      <c r="L672" s="98">
        <v>2020051290044</v>
      </c>
      <c r="M672" s="96">
        <v>9</v>
      </c>
      <c r="N672" s="96">
        <v>2419</v>
      </c>
      <c r="O672" s="97" t="str">
        <f>+VLOOKUP(N672,'[9]Productos PD'!$B$2:$C$349,2,FALSE)</f>
        <v>Paquetes alimentarios entregados a madres comunitarias y madres FAMI.</v>
      </c>
      <c r="P672" s="96" t="s">
        <v>952</v>
      </c>
      <c r="Q672" s="96">
        <v>1344</v>
      </c>
      <c r="R672" s="122" t="s">
        <v>953</v>
      </c>
      <c r="S672" s="125">
        <v>384</v>
      </c>
      <c r="T672" s="102" t="s">
        <v>1602</v>
      </c>
      <c r="U672" s="97" t="s">
        <v>1733</v>
      </c>
      <c r="V672" s="96" t="s">
        <v>952</v>
      </c>
      <c r="W672" s="125">
        <v>384</v>
      </c>
      <c r="X672" s="96" t="s">
        <v>956</v>
      </c>
      <c r="Y672" s="144">
        <v>1</v>
      </c>
      <c r="Z672" s="126">
        <v>96</v>
      </c>
      <c r="AA672" s="126">
        <v>96</v>
      </c>
      <c r="AB672" s="113">
        <v>96</v>
      </c>
      <c r="AC672" s="129">
        <v>92</v>
      </c>
      <c r="AD672" s="113">
        <v>96</v>
      </c>
      <c r="AE672" s="170">
        <v>96</v>
      </c>
      <c r="AF672" s="113">
        <v>96</v>
      </c>
      <c r="AG672" s="284"/>
      <c r="AH672" s="54">
        <f t="shared" si="22"/>
        <v>0.73958333333333337</v>
      </c>
      <c r="AI672" s="54">
        <f t="shared" si="23"/>
        <v>0.73958333333333337</v>
      </c>
      <c r="AJ672" s="135">
        <v>42500000</v>
      </c>
      <c r="AK672" s="109">
        <v>50101</v>
      </c>
      <c r="AL672" s="147" t="s">
        <v>985</v>
      </c>
      <c r="AM672" s="136">
        <v>20000000</v>
      </c>
      <c r="AN672" s="192"/>
    </row>
    <row r="673" spans="1:40" ht="25.5" x14ac:dyDescent="0.25">
      <c r="A673" s="96">
        <v>2</v>
      </c>
      <c r="B673" s="102" t="s">
        <v>402</v>
      </c>
      <c r="C673" s="96">
        <v>4</v>
      </c>
      <c r="D673" s="96" t="s">
        <v>1713</v>
      </c>
      <c r="E673" s="102" t="s">
        <v>1714</v>
      </c>
      <c r="F673" s="98">
        <v>1</v>
      </c>
      <c r="G673" s="96" t="s">
        <v>1715</v>
      </c>
      <c r="H673" s="102" t="s">
        <v>1716</v>
      </c>
      <c r="I673" s="96">
        <v>1</v>
      </c>
      <c r="J673" s="96">
        <v>14</v>
      </c>
      <c r="K673" s="102" t="s">
        <v>1717</v>
      </c>
      <c r="L673" s="98">
        <v>2020051290044</v>
      </c>
      <c r="M673" s="96">
        <v>10</v>
      </c>
      <c r="N673" s="96">
        <v>24110</v>
      </c>
      <c r="O673" s="97" t="str">
        <f>+VLOOKUP(N673,'[9]Productos PD'!$B$2:$C$349,2,FALSE)</f>
        <v>Acciones de Fortalecimiento físico, técnico, operativo y tecnológico, de los programas de seguridad alimentaria y nutricional.</v>
      </c>
      <c r="P673" s="96" t="s">
        <v>952</v>
      </c>
      <c r="Q673" s="96">
        <v>4</v>
      </c>
      <c r="R673" s="122" t="s">
        <v>953</v>
      </c>
      <c r="S673" s="125">
        <v>1</v>
      </c>
      <c r="T673" s="102" t="s">
        <v>1602</v>
      </c>
      <c r="U673" s="97" t="s">
        <v>1734</v>
      </c>
      <c r="V673" s="96" t="s">
        <v>952</v>
      </c>
      <c r="W673" s="125">
        <v>20</v>
      </c>
      <c r="X673" s="96" t="s">
        <v>956</v>
      </c>
      <c r="Y673" s="122">
        <v>0.7</v>
      </c>
      <c r="Z673" s="126">
        <v>0</v>
      </c>
      <c r="AA673" s="198">
        <v>0</v>
      </c>
      <c r="AB673" s="113">
        <v>0</v>
      </c>
      <c r="AC673" s="129">
        <v>0</v>
      </c>
      <c r="AD673" s="113">
        <v>0</v>
      </c>
      <c r="AE673" s="170">
        <v>0</v>
      </c>
      <c r="AF673" s="113">
        <v>20</v>
      </c>
      <c r="AG673" s="284"/>
      <c r="AH673" s="54">
        <f t="shared" si="22"/>
        <v>0</v>
      </c>
      <c r="AI673" s="54">
        <f t="shared" si="23"/>
        <v>0</v>
      </c>
      <c r="AJ673" s="135">
        <v>80000000</v>
      </c>
      <c r="AK673" s="109">
        <v>50101</v>
      </c>
      <c r="AL673" s="147" t="s">
        <v>1614</v>
      </c>
      <c r="AM673" s="136">
        <v>0</v>
      </c>
      <c r="AN673" s="192"/>
    </row>
    <row r="674" spans="1:40" ht="25.5" x14ac:dyDescent="0.25">
      <c r="A674" s="96">
        <v>2</v>
      </c>
      <c r="B674" s="102" t="s">
        <v>402</v>
      </c>
      <c r="C674" s="96">
        <v>4</v>
      </c>
      <c r="D674" s="96" t="s">
        <v>1713</v>
      </c>
      <c r="E674" s="102" t="s">
        <v>1714</v>
      </c>
      <c r="F674" s="98">
        <v>1</v>
      </c>
      <c r="G674" s="96" t="s">
        <v>1715</v>
      </c>
      <c r="H674" s="102" t="s">
        <v>1716</v>
      </c>
      <c r="I674" s="96">
        <v>1</v>
      </c>
      <c r="J674" s="96">
        <v>14</v>
      </c>
      <c r="K674" s="102" t="s">
        <v>1717</v>
      </c>
      <c r="L674" s="98">
        <v>2020051290044</v>
      </c>
      <c r="M674" s="96">
        <v>10</v>
      </c>
      <c r="N674" s="96">
        <v>24110</v>
      </c>
      <c r="O674" s="97" t="str">
        <f>+VLOOKUP(N674,'[9]Productos PD'!$B$2:$C$349,2,FALSE)</f>
        <v>Acciones de Fortalecimiento físico, técnico, operativo y tecnológico, de los programas de seguridad alimentaria y nutricional.</v>
      </c>
      <c r="P674" s="96" t="s">
        <v>952</v>
      </c>
      <c r="Q674" s="96">
        <v>4</v>
      </c>
      <c r="R674" s="122" t="s">
        <v>953</v>
      </c>
      <c r="S674" s="125">
        <v>1</v>
      </c>
      <c r="T674" s="102" t="s">
        <v>1602</v>
      </c>
      <c r="U674" s="97" t="s">
        <v>1735</v>
      </c>
      <c r="V674" s="96" t="s">
        <v>952</v>
      </c>
      <c r="W674" s="125">
        <v>1</v>
      </c>
      <c r="X674" s="96" t="s">
        <v>956</v>
      </c>
      <c r="Y674" s="122">
        <v>0.3</v>
      </c>
      <c r="Z674" s="126">
        <v>0</v>
      </c>
      <c r="AA674" s="198">
        <v>0</v>
      </c>
      <c r="AB674" s="113">
        <v>0</v>
      </c>
      <c r="AC674" s="129">
        <v>0</v>
      </c>
      <c r="AD674" s="113">
        <v>0</v>
      </c>
      <c r="AE674" s="170">
        <v>0</v>
      </c>
      <c r="AF674" s="113">
        <v>1</v>
      </c>
      <c r="AG674" s="287"/>
      <c r="AH674" s="54">
        <f t="shared" si="22"/>
        <v>0</v>
      </c>
      <c r="AI674" s="54">
        <f t="shared" si="23"/>
        <v>0</v>
      </c>
      <c r="AJ674" s="135">
        <v>40000000</v>
      </c>
      <c r="AK674" s="109">
        <v>50101</v>
      </c>
      <c r="AL674" s="147" t="s">
        <v>1614</v>
      </c>
      <c r="AM674" s="136">
        <v>0</v>
      </c>
      <c r="AN674" s="192"/>
    </row>
    <row r="675" spans="1:40" ht="25.5" x14ac:dyDescent="0.25">
      <c r="A675" s="96">
        <v>2</v>
      </c>
      <c r="B675" s="102" t="s">
        <v>402</v>
      </c>
      <c r="C675" s="96">
        <v>6</v>
      </c>
      <c r="D675" s="96" t="s">
        <v>1736</v>
      </c>
      <c r="E675" s="102" t="s">
        <v>1737</v>
      </c>
      <c r="F675" s="98">
        <v>1</v>
      </c>
      <c r="G675" s="96" t="s">
        <v>1738</v>
      </c>
      <c r="H675" s="102" t="s">
        <v>1739</v>
      </c>
      <c r="I675" s="96">
        <v>17</v>
      </c>
      <c r="J675" s="96">
        <v>8</v>
      </c>
      <c r="K675" s="102" t="s">
        <v>1740</v>
      </c>
      <c r="L675" s="98">
        <v>2020051290055</v>
      </c>
      <c r="M675" s="96">
        <v>1</v>
      </c>
      <c r="N675" s="96">
        <v>2611</v>
      </c>
      <c r="O675" s="97" t="str">
        <f>+VLOOKUP(N675,'[9]Productos PD'!$B$2:$C$349,2,FALSE)</f>
        <v>Formular, estructurar e implementar el Plan estratégico de turismo.</v>
      </c>
      <c r="P675" s="96" t="s">
        <v>1295</v>
      </c>
      <c r="Q675" s="122">
        <v>1</v>
      </c>
      <c r="R675" s="122" t="s">
        <v>1001</v>
      </c>
      <c r="S675" s="122">
        <v>0.25</v>
      </c>
      <c r="T675" s="102" t="s">
        <v>1602</v>
      </c>
      <c r="U675" s="97" t="s">
        <v>1741</v>
      </c>
      <c r="V675" s="96" t="s">
        <v>952</v>
      </c>
      <c r="W675" s="125">
        <v>1</v>
      </c>
      <c r="X675" s="103" t="s">
        <v>962</v>
      </c>
      <c r="Y675" s="122">
        <v>0.5</v>
      </c>
      <c r="Z675" s="127">
        <v>1</v>
      </c>
      <c r="AA675" s="126">
        <v>0.25</v>
      </c>
      <c r="AB675" s="193">
        <v>1</v>
      </c>
      <c r="AC675" s="129">
        <v>0</v>
      </c>
      <c r="AD675" s="193">
        <v>1</v>
      </c>
      <c r="AE675" s="170">
        <v>1</v>
      </c>
      <c r="AF675" s="193">
        <v>1</v>
      </c>
      <c r="AG675" s="284"/>
      <c r="AH675" s="54">
        <f t="shared" si="22"/>
        <v>1</v>
      </c>
      <c r="AI675" s="54">
        <f t="shared" si="23"/>
        <v>1</v>
      </c>
      <c r="AJ675" s="135">
        <v>20422703</v>
      </c>
      <c r="AK675" s="109">
        <v>31301</v>
      </c>
      <c r="AL675" s="147" t="s">
        <v>957</v>
      </c>
      <c r="AM675" s="135">
        <v>5000000</v>
      </c>
      <c r="AN675" s="192"/>
    </row>
    <row r="676" spans="1:40" ht="25.5" x14ac:dyDescent="0.25">
      <c r="A676" s="96">
        <v>2</v>
      </c>
      <c r="B676" s="102" t="s">
        <v>402</v>
      </c>
      <c r="C676" s="96">
        <v>6</v>
      </c>
      <c r="D676" s="96" t="s">
        <v>1736</v>
      </c>
      <c r="E676" s="102" t="s">
        <v>1737</v>
      </c>
      <c r="F676" s="98">
        <v>1</v>
      </c>
      <c r="G676" s="96" t="s">
        <v>1738</v>
      </c>
      <c r="H676" s="102" t="s">
        <v>1739</v>
      </c>
      <c r="I676" s="96">
        <v>17</v>
      </c>
      <c r="J676" s="96">
        <v>8</v>
      </c>
      <c r="K676" s="102" t="s">
        <v>1740</v>
      </c>
      <c r="L676" s="98">
        <v>2020051290055</v>
      </c>
      <c r="M676" s="96">
        <v>1</v>
      </c>
      <c r="N676" s="96">
        <v>2611</v>
      </c>
      <c r="O676" s="97" t="str">
        <f>+VLOOKUP(N676,'[9]Productos PD'!$B$2:$C$349,2,FALSE)</f>
        <v>Formular, estructurar e implementar el Plan estratégico de turismo.</v>
      </c>
      <c r="P676" s="96" t="s">
        <v>1295</v>
      </c>
      <c r="Q676" s="122">
        <v>1</v>
      </c>
      <c r="R676" s="122" t="s">
        <v>1001</v>
      </c>
      <c r="S676" s="122">
        <v>0.25</v>
      </c>
      <c r="T676" s="102" t="s">
        <v>1602</v>
      </c>
      <c r="U676" s="97" t="s">
        <v>1742</v>
      </c>
      <c r="V676" s="96" t="s">
        <v>952</v>
      </c>
      <c r="W676" s="125">
        <v>1</v>
      </c>
      <c r="X676" s="96" t="s">
        <v>956</v>
      </c>
      <c r="Y676" s="122">
        <v>0.2</v>
      </c>
      <c r="Z676" s="127">
        <v>0</v>
      </c>
      <c r="AA676" s="198">
        <v>0</v>
      </c>
      <c r="AB676" s="193">
        <v>1</v>
      </c>
      <c r="AC676" s="129">
        <v>0</v>
      </c>
      <c r="AD676" s="193">
        <v>1</v>
      </c>
      <c r="AE676" s="293">
        <v>30</v>
      </c>
      <c r="AF676" s="193">
        <v>1</v>
      </c>
      <c r="AG676" s="284"/>
      <c r="AH676" s="54">
        <f t="shared" si="22"/>
        <v>10</v>
      </c>
      <c r="AI676" s="54">
        <f t="shared" si="23"/>
        <v>1</v>
      </c>
      <c r="AJ676" s="135">
        <v>20000000</v>
      </c>
      <c r="AK676" s="109">
        <v>31301</v>
      </c>
      <c r="AL676" s="147" t="s">
        <v>957</v>
      </c>
      <c r="AM676" s="136">
        <v>11376457</v>
      </c>
      <c r="AN676" s="192"/>
    </row>
    <row r="677" spans="1:40" ht="25.5" x14ac:dyDescent="0.25">
      <c r="A677" s="96">
        <v>2</v>
      </c>
      <c r="B677" s="102" t="s">
        <v>402</v>
      </c>
      <c r="C677" s="96">
        <v>6</v>
      </c>
      <c r="D677" s="96" t="s">
        <v>1736</v>
      </c>
      <c r="E677" s="102" t="s">
        <v>1737</v>
      </c>
      <c r="F677" s="98">
        <v>1</v>
      </c>
      <c r="G677" s="96" t="s">
        <v>1738</v>
      </c>
      <c r="H677" s="102" t="s">
        <v>1739</v>
      </c>
      <c r="I677" s="96">
        <v>17</v>
      </c>
      <c r="J677" s="96">
        <v>8</v>
      </c>
      <c r="K677" s="102" t="s">
        <v>1740</v>
      </c>
      <c r="L677" s="98">
        <v>2020051290055</v>
      </c>
      <c r="M677" s="96">
        <v>1</v>
      </c>
      <c r="N677" s="96">
        <v>2611</v>
      </c>
      <c r="O677" s="97" t="str">
        <f>+VLOOKUP(N677,'[9]Productos PD'!$B$2:$C$349,2,FALSE)</f>
        <v>Formular, estructurar e implementar el Plan estratégico de turismo.</v>
      </c>
      <c r="P677" s="96" t="s">
        <v>1295</v>
      </c>
      <c r="Q677" s="122">
        <v>1</v>
      </c>
      <c r="R677" s="122" t="s">
        <v>1001</v>
      </c>
      <c r="S677" s="122">
        <v>0.25</v>
      </c>
      <c r="T677" s="102" t="s">
        <v>1602</v>
      </c>
      <c r="U677" s="97" t="s">
        <v>1743</v>
      </c>
      <c r="V677" s="96" t="s">
        <v>952</v>
      </c>
      <c r="W677" s="125">
        <v>2</v>
      </c>
      <c r="X677" s="96" t="s">
        <v>956</v>
      </c>
      <c r="Y677" s="122">
        <v>0.2</v>
      </c>
      <c r="Z677" s="127">
        <v>0</v>
      </c>
      <c r="AA677" s="198">
        <v>0</v>
      </c>
      <c r="AB677" s="193">
        <v>1</v>
      </c>
      <c r="AC677" s="129">
        <v>0.6</v>
      </c>
      <c r="AD677" s="193">
        <v>0</v>
      </c>
      <c r="AE677" s="293">
        <v>1</v>
      </c>
      <c r="AF677" s="193">
        <v>1</v>
      </c>
      <c r="AG677" s="284"/>
      <c r="AH677" s="54">
        <f t="shared" si="22"/>
        <v>0.8</v>
      </c>
      <c r="AI677" s="54">
        <f t="shared" si="23"/>
        <v>0.8</v>
      </c>
      <c r="AJ677" s="135">
        <v>35486666</v>
      </c>
      <c r="AK677" s="109">
        <v>31301</v>
      </c>
      <c r="AL677" s="147" t="s">
        <v>957</v>
      </c>
      <c r="AM677" s="179">
        <v>4380000</v>
      </c>
      <c r="AN677" s="192"/>
    </row>
    <row r="678" spans="1:40" ht="25.5" x14ac:dyDescent="0.25">
      <c r="A678" s="96">
        <v>2</v>
      </c>
      <c r="B678" s="102" t="s">
        <v>402</v>
      </c>
      <c r="C678" s="96">
        <v>6</v>
      </c>
      <c r="D678" s="96" t="s">
        <v>1736</v>
      </c>
      <c r="E678" s="102" t="s">
        <v>1737</v>
      </c>
      <c r="F678" s="98">
        <v>1</v>
      </c>
      <c r="G678" s="96" t="s">
        <v>1738</v>
      </c>
      <c r="H678" s="102" t="s">
        <v>1739</v>
      </c>
      <c r="I678" s="96">
        <v>17</v>
      </c>
      <c r="J678" s="96">
        <v>8</v>
      </c>
      <c r="K678" s="102" t="s">
        <v>1740</v>
      </c>
      <c r="L678" s="98">
        <v>2020051290055</v>
      </c>
      <c r="M678" s="96">
        <v>1</v>
      </c>
      <c r="N678" s="96">
        <v>2611</v>
      </c>
      <c r="O678" s="97" t="str">
        <f>+VLOOKUP(N678,'[9]Productos PD'!$B$2:$C$349,2,FALSE)</f>
        <v>Formular, estructurar e implementar el Plan estratégico de turismo.</v>
      </c>
      <c r="P678" s="96" t="s">
        <v>1295</v>
      </c>
      <c r="Q678" s="122">
        <v>1</v>
      </c>
      <c r="R678" s="122" t="s">
        <v>1001</v>
      </c>
      <c r="S678" s="122">
        <v>0.25</v>
      </c>
      <c r="T678" s="102" t="s">
        <v>1602</v>
      </c>
      <c r="U678" s="97" t="s">
        <v>1744</v>
      </c>
      <c r="V678" s="96" t="s">
        <v>952</v>
      </c>
      <c r="W678" s="125">
        <v>4</v>
      </c>
      <c r="X678" s="96" t="s">
        <v>956</v>
      </c>
      <c r="Y678" s="122">
        <v>0.1</v>
      </c>
      <c r="Z678" s="127">
        <v>0</v>
      </c>
      <c r="AA678" s="198">
        <v>0</v>
      </c>
      <c r="AB678" s="193">
        <v>2</v>
      </c>
      <c r="AC678" s="129">
        <v>0</v>
      </c>
      <c r="AD678" s="193">
        <v>0</v>
      </c>
      <c r="AE678" s="293">
        <v>0</v>
      </c>
      <c r="AF678" s="193">
        <v>2</v>
      </c>
      <c r="AG678" s="284"/>
      <c r="AH678" s="54">
        <f t="shared" si="22"/>
        <v>0</v>
      </c>
      <c r="AI678" s="54">
        <f t="shared" si="23"/>
        <v>0</v>
      </c>
      <c r="AJ678" s="135">
        <v>5000000</v>
      </c>
      <c r="AK678" s="109">
        <v>31301</v>
      </c>
      <c r="AL678" s="147" t="s">
        <v>957</v>
      </c>
      <c r="AM678" s="136"/>
      <c r="AN678" s="192"/>
    </row>
    <row r="679" spans="1:40" ht="25.5" x14ac:dyDescent="0.25">
      <c r="A679" s="96">
        <v>2</v>
      </c>
      <c r="B679" s="102" t="s">
        <v>402</v>
      </c>
      <c r="C679" s="96">
        <v>6</v>
      </c>
      <c r="D679" s="96" t="s">
        <v>1736</v>
      </c>
      <c r="E679" s="102" t="s">
        <v>1737</v>
      </c>
      <c r="F679" s="98">
        <v>1</v>
      </c>
      <c r="G679" s="96" t="s">
        <v>1738</v>
      </c>
      <c r="H679" s="102" t="s">
        <v>1739</v>
      </c>
      <c r="I679" s="96">
        <v>17</v>
      </c>
      <c r="J679" s="96">
        <v>8</v>
      </c>
      <c r="K679" s="102" t="s">
        <v>1740</v>
      </c>
      <c r="L679" s="98">
        <v>2020051290055</v>
      </c>
      <c r="M679" s="96">
        <v>1</v>
      </c>
      <c r="N679" s="96">
        <v>2611</v>
      </c>
      <c r="O679" s="97" t="str">
        <f>+VLOOKUP(N679,'[9]Productos PD'!$B$2:$C$349,2,FALSE)</f>
        <v>Formular, estructurar e implementar el Plan estratégico de turismo.</v>
      </c>
      <c r="P679" s="96" t="s">
        <v>1295</v>
      </c>
      <c r="Q679" s="122">
        <v>1</v>
      </c>
      <c r="R679" s="122" t="s">
        <v>1001</v>
      </c>
      <c r="S679" s="122">
        <v>0.25</v>
      </c>
      <c r="T679" s="102" t="s">
        <v>1602</v>
      </c>
      <c r="U679" s="97" t="s">
        <v>1744</v>
      </c>
      <c r="V679" s="96" t="s">
        <v>952</v>
      </c>
      <c r="W679" s="125">
        <v>4</v>
      </c>
      <c r="X679" s="96" t="s">
        <v>956</v>
      </c>
      <c r="Y679" s="122">
        <v>0.1</v>
      </c>
      <c r="Z679" s="127">
        <v>0</v>
      </c>
      <c r="AA679" s="198">
        <v>0</v>
      </c>
      <c r="AB679" s="193">
        <v>2</v>
      </c>
      <c r="AC679" s="129">
        <v>0</v>
      </c>
      <c r="AD679" s="193">
        <v>0</v>
      </c>
      <c r="AE679" s="293">
        <v>0</v>
      </c>
      <c r="AF679" s="193">
        <v>2</v>
      </c>
      <c r="AG679" s="287"/>
      <c r="AH679" s="54">
        <f t="shared" si="22"/>
        <v>0</v>
      </c>
      <c r="AI679" s="54">
        <f t="shared" si="23"/>
        <v>0</v>
      </c>
      <c r="AJ679" s="135">
        <v>5000000</v>
      </c>
      <c r="AK679" s="109"/>
      <c r="AL679" s="149" t="s">
        <v>965</v>
      </c>
      <c r="AM679" s="136"/>
      <c r="AN679" s="192"/>
    </row>
    <row r="680" spans="1:40" ht="25.5" x14ac:dyDescent="0.25">
      <c r="A680" s="96">
        <v>2</v>
      </c>
      <c r="B680" s="102" t="s">
        <v>402</v>
      </c>
      <c r="C680" s="96">
        <v>6</v>
      </c>
      <c r="D680" s="96" t="s">
        <v>1736</v>
      </c>
      <c r="E680" s="102" t="s">
        <v>1737</v>
      </c>
      <c r="F680" s="98">
        <v>1</v>
      </c>
      <c r="G680" s="96" t="s">
        <v>1738</v>
      </c>
      <c r="H680" s="102" t="s">
        <v>1739</v>
      </c>
      <c r="I680" s="96">
        <v>17</v>
      </c>
      <c r="J680" s="96">
        <v>8</v>
      </c>
      <c r="K680" s="102" t="s">
        <v>1740</v>
      </c>
      <c r="L680" s="98">
        <v>2020051290055</v>
      </c>
      <c r="M680" s="96">
        <v>2</v>
      </c>
      <c r="N680" s="96">
        <v>2612</v>
      </c>
      <c r="O680" s="97" t="str">
        <f>+VLOOKUP(N680,'[9]Productos PD'!$B$2:$C$349,2,FALSE)</f>
        <v>Conformación de escenarios de participación permanente con actores del sector turístico.</v>
      </c>
      <c r="P680" s="96" t="s">
        <v>952</v>
      </c>
      <c r="Q680" s="96">
        <v>14</v>
      </c>
      <c r="R680" s="122" t="s">
        <v>953</v>
      </c>
      <c r="S680" s="125">
        <v>5</v>
      </c>
      <c r="T680" s="102" t="s">
        <v>1602</v>
      </c>
      <c r="U680" s="97" t="s">
        <v>1745</v>
      </c>
      <c r="V680" s="96" t="s">
        <v>952</v>
      </c>
      <c r="W680" s="125">
        <v>1</v>
      </c>
      <c r="X680" s="96" t="s">
        <v>956</v>
      </c>
      <c r="Y680" s="144">
        <v>0.3</v>
      </c>
      <c r="Z680" s="126">
        <v>0</v>
      </c>
      <c r="AA680" s="198">
        <v>0</v>
      </c>
      <c r="AB680" s="113">
        <v>0</v>
      </c>
      <c r="AC680" s="129">
        <v>0</v>
      </c>
      <c r="AD680" s="113">
        <v>0</v>
      </c>
      <c r="AE680" s="170">
        <v>1</v>
      </c>
      <c r="AF680" s="113">
        <v>1</v>
      </c>
      <c r="AG680" s="287"/>
      <c r="AH680" s="54">
        <f t="shared" si="22"/>
        <v>1</v>
      </c>
      <c r="AI680" s="54">
        <f t="shared" si="23"/>
        <v>1</v>
      </c>
      <c r="AJ680" s="135">
        <v>20000000</v>
      </c>
      <c r="AK680" s="109">
        <v>31301</v>
      </c>
      <c r="AL680" s="147" t="s">
        <v>957</v>
      </c>
      <c r="AM680" s="136"/>
      <c r="AN680" s="192"/>
    </row>
    <row r="681" spans="1:40" ht="25.5" x14ac:dyDescent="0.25">
      <c r="A681" s="96">
        <v>2</v>
      </c>
      <c r="B681" s="102" t="s">
        <v>402</v>
      </c>
      <c r="C681" s="96">
        <v>6</v>
      </c>
      <c r="D681" s="96" t="s">
        <v>1736</v>
      </c>
      <c r="E681" s="102" t="s">
        <v>1737</v>
      </c>
      <c r="F681" s="98">
        <v>1</v>
      </c>
      <c r="G681" s="96" t="s">
        <v>1738</v>
      </c>
      <c r="H681" s="102" t="s">
        <v>1739</v>
      </c>
      <c r="I681" s="96">
        <v>17</v>
      </c>
      <c r="J681" s="96">
        <v>8</v>
      </c>
      <c r="K681" s="102" t="s">
        <v>1740</v>
      </c>
      <c r="L681" s="98">
        <v>2020051290055</v>
      </c>
      <c r="M681" s="96">
        <v>2</v>
      </c>
      <c r="N681" s="96">
        <v>2612</v>
      </c>
      <c r="O681" s="97" t="str">
        <f>+VLOOKUP(N681,'[9]Productos PD'!$B$2:$C$349,2,FALSE)</f>
        <v>Conformación de escenarios de participación permanente con actores del sector turístico.</v>
      </c>
      <c r="P681" s="96" t="s">
        <v>952</v>
      </c>
      <c r="Q681" s="96">
        <v>14</v>
      </c>
      <c r="R681" s="122" t="s">
        <v>953</v>
      </c>
      <c r="S681" s="125">
        <v>5</v>
      </c>
      <c r="T681" s="102" t="s">
        <v>1602</v>
      </c>
      <c r="U681" s="97" t="s">
        <v>1746</v>
      </c>
      <c r="V681" s="96" t="s">
        <v>952</v>
      </c>
      <c r="W681" s="125">
        <v>4</v>
      </c>
      <c r="X681" s="103" t="s">
        <v>962</v>
      </c>
      <c r="Y681" s="144">
        <v>0.7</v>
      </c>
      <c r="Z681" s="126">
        <v>1</v>
      </c>
      <c r="AA681" s="126">
        <v>1</v>
      </c>
      <c r="AB681" s="113">
        <v>1</v>
      </c>
      <c r="AC681" s="129">
        <v>2</v>
      </c>
      <c r="AD681" s="113">
        <v>1</v>
      </c>
      <c r="AE681" s="170">
        <v>1</v>
      </c>
      <c r="AF681" s="113">
        <v>1</v>
      </c>
      <c r="AG681" s="284"/>
      <c r="AH681" s="54">
        <f t="shared" si="22"/>
        <v>1</v>
      </c>
      <c r="AI681" s="54">
        <f t="shared" si="23"/>
        <v>1</v>
      </c>
      <c r="AJ681" s="135">
        <v>7500000</v>
      </c>
      <c r="AK681" s="109">
        <v>31301</v>
      </c>
      <c r="AL681" s="147" t="s">
        <v>957</v>
      </c>
      <c r="AM681" s="179">
        <v>5161273</v>
      </c>
      <c r="AN681" s="192"/>
    </row>
    <row r="682" spans="1:40" ht="25.5" x14ac:dyDescent="0.25">
      <c r="A682" s="96">
        <v>2</v>
      </c>
      <c r="B682" s="102" t="s">
        <v>402</v>
      </c>
      <c r="C682" s="96">
        <v>6</v>
      </c>
      <c r="D682" s="96" t="s">
        <v>1736</v>
      </c>
      <c r="E682" s="102" t="s">
        <v>1737</v>
      </c>
      <c r="F682" s="98">
        <v>1</v>
      </c>
      <c r="G682" s="96" t="s">
        <v>1738</v>
      </c>
      <c r="H682" s="102" t="s">
        <v>1739</v>
      </c>
      <c r="I682" s="96">
        <v>1</v>
      </c>
      <c r="J682" s="96">
        <v>14</v>
      </c>
      <c r="K682" s="102" t="s">
        <v>1740</v>
      </c>
      <c r="L682" s="98">
        <v>2020051290055</v>
      </c>
      <c r="M682" s="96">
        <v>3</v>
      </c>
      <c r="N682" s="96">
        <v>2613</v>
      </c>
      <c r="O682" s="97" t="str">
        <f>+VLOOKUP(N682,'[9]Productos PD'!$B$2:$C$349,2,FALSE)</f>
        <v>Diagnóstico, actualización e implementación de la política pública de turismo.</v>
      </c>
      <c r="P682" s="96" t="s">
        <v>1295</v>
      </c>
      <c r="Q682" s="122">
        <v>1</v>
      </c>
      <c r="R682" s="122" t="s">
        <v>1001</v>
      </c>
      <c r="S682" s="122">
        <v>1</v>
      </c>
      <c r="T682" s="102" t="s">
        <v>1602</v>
      </c>
      <c r="U682" s="97" t="s">
        <v>1747</v>
      </c>
      <c r="V682" s="96" t="s">
        <v>952</v>
      </c>
      <c r="W682" s="125">
        <v>3</v>
      </c>
      <c r="X682" s="96" t="s">
        <v>956</v>
      </c>
      <c r="Y682" s="144">
        <v>0.2</v>
      </c>
      <c r="Z682" s="127">
        <v>0</v>
      </c>
      <c r="AA682" s="198">
        <v>0</v>
      </c>
      <c r="AB682" s="193">
        <v>1</v>
      </c>
      <c r="AC682" s="129">
        <v>0</v>
      </c>
      <c r="AD682" s="193">
        <v>1</v>
      </c>
      <c r="AE682" s="170">
        <v>0</v>
      </c>
      <c r="AF682" s="193">
        <v>1</v>
      </c>
      <c r="AG682" s="284"/>
      <c r="AH682" s="54">
        <f t="shared" si="22"/>
        <v>0</v>
      </c>
      <c r="AI682" s="54">
        <f t="shared" si="23"/>
        <v>0</v>
      </c>
      <c r="AJ682" s="135">
        <v>1500000</v>
      </c>
      <c r="AK682" s="109">
        <v>31301</v>
      </c>
      <c r="AL682" s="147" t="s">
        <v>957</v>
      </c>
      <c r="AM682" s="136">
        <v>0</v>
      </c>
      <c r="AN682" s="192"/>
    </row>
    <row r="683" spans="1:40" ht="25.5" x14ac:dyDescent="0.25">
      <c r="A683" s="96">
        <v>2</v>
      </c>
      <c r="B683" s="102" t="s">
        <v>402</v>
      </c>
      <c r="C683" s="96">
        <v>6</v>
      </c>
      <c r="D683" s="96" t="s">
        <v>1736</v>
      </c>
      <c r="E683" s="102" t="s">
        <v>1737</v>
      </c>
      <c r="F683" s="98">
        <v>1</v>
      </c>
      <c r="G683" s="96" t="s">
        <v>1738</v>
      </c>
      <c r="H683" s="102" t="s">
        <v>1739</v>
      </c>
      <c r="I683" s="96">
        <v>1</v>
      </c>
      <c r="J683" s="96">
        <v>14</v>
      </c>
      <c r="K683" s="102" t="s">
        <v>1740</v>
      </c>
      <c r="L683" s="98">
        <v>2020051290055</v>
      </c>
      <c r="M683" s="96">
        <v>3</v>
      </c>
      <c r="N683" s="96">
        <v>2613</v>
      </c>
      <c r="O683" s="97" t="str">
        <f>+VLOOKUP(N683,'[9]Productos PD'!$B$2:$C$349,2,FALSE)</f>
        <v>Diagnóstico, actualización e implementación de la política pública de turismo.</v>
      </c>
      <c r="P683" s="96" t="s">
        <v>1295</v>
      </c>
      <c r="Q683" s="122">
        <v>1</v>
      </c>
      <c r="R683" s="122" t="s">
        <v>1001</v>
      </c>
      <c r="S683" s="122">
        <v>1</v>
      </c>
      <c r="T683" s="102" t="s">
        <v>1602</v>
      </c>
      <c r="U683" s="97" t="s">
        <v>1748</v>
      </c>
      <c r="V683" s="96" t="s">
        <v>952</v>
      </c>
      <c r="W683" s="125">
        <v>2</v>
      </c>
      <c r="X683" s="96" t="s">
        <v>956</v>
      </c>
      <c r="Y683" s="144">
        <v>0.2</v>
      </c>
      <c r="Z683" s="127">
        <v>0</v>
      </c>
      <c r="AA683" s="198">
        <v>0</v>
      </c>
      <c r="AB683" s="193">
        <v>1</v>
      </c>
      <c r="AC683" s="129">
        <v>0</v>
      </c>
      <c r="AD683" s="193">
        <v>1</v>
      </c>
      <c r="AE683" s="170">
        <v>0</v>
      </c>
      <c r="AF683" s="193">
        <v>0</v>
      </c>
      <c r="AG683" s="287"/>
      <c r="AH683" s="54">
        <f t="shared" si="22"/>
        <v>0</v>
      </c>
      <c r="AI683" s="54">
        <f t="shared" si="23"/>
        <v>0</v>
      </c>
      <c r="AJ683" s="135">
        <v>1500000</v>
      </c>
      <c r="AK683" s="109">
        <v>31301</v>
      </c>
      <c r="AL683" s="147" t="s">
        <v>957</v>
      </c>
      <c r="AM683" s="136">
        <v>0</v>
      </c>
      <c r="AN683" s="192"/>
    </row>
    <row r="684" spans="1:40" ht="25.5" x14ac:dyDescent="0.25">
      <c r="A684" s="96">
        <v>2</v>
      </c>
      <c r="B684" s="102" t="s">
        <v>402</v>
      </c>
      <c r="C684" s="96">
        <v>6</v>
      </c>
      <c r="D684" s="96" t="s">
        <v>1736</v>
      </c>
      <c r="E684" s="102" t="s">
        <v>1737</v>
      </c>
      <c r="F684" s="98">
        <v>1</v>
      </c>
      <c r="G684" s="96" t="s">
        <v>1738</v>
      </c>
      <c r="H684" s="102" t="s">
        <v>1739</v>
      </c>
      <c r="I684" s="96">
        <v>1</v>
      </c>
      <c r="J684" s="96">
        <v>14</v>
      </c>
      <c r="K684" s="102" t="s">
        <v>1740</v>
      </c>
      <c r="L684" s="98">
        <v>2020051290055</v>
      </c>
      <c r="M684" s="96">
        <v>3</v>
      </c>
      <c r="N684" s="96">
        <v>2613</v>
      </c>
      <c r="O684" s="97" t="str">
        <f>+VLOOKUP(N684,'[9]Productos PD'!$B$2:$C$349,2,FALSE)</f>
        <v>Diagnóstico, actualización e implementación de la política pública de turismo.</v>
      </c>
      <c r="P684" s="96" t="s">
        <v>1295</v>
      </c>
      <c r="Q684" s="122">
        <v>1</v>
      </c>
      <c r="R684" s="122" t="s">
        <v>1001</v>
      </c>
      <c r="S684" s="122">
        <v>1</v>
      </c>
      <c r="T684" s="102" t="s">
        <v>1602</v>
      </c>
      <c r="U684" s="97" t="s">
        <v>1749</v>
      </c>
      <c r="V684" s="96" t="s">
        <v>952</v>
      </c>
      <c r="W684" s="125">
        <v>1</v>
      </c>
      <c r="X684" s="96" t="s">
        <v>956</v>
      </c>
      <c r="Y684" s="144">
        <v>0.6</v>
      </c>
      <c r="Z684" s="127">
        <v>0</v>
      </c>
      <c r="AA684" s="198">
        <v>0</v>
      </c>
      <c r="AB684" s="193">
        <v>0</v>
      </c>
      <c r="AC684" s="129">
        <v>0</v>
      </c>
      <c r="AD684" s="193">
        <v>0</v>
      </c>
      <c r="AE684" s="170">
        <v>0</v>
      </c>
      <c r="AF684" s="193">
        <v>1</v>
      </c>
      <c r="AG684" s="284"/>
      <c r="AH684" s="54">
        <f t="shared" si="22"/>
        <v>0</v>
      </c>
      <c r="AI684" s="54">
        <f t="shared" si="23"/>
        <v>0</v>
      </c>
      <c r="AJ684" s="135">
        <v>1000000</v>
      </c>
      <c r="AK684" s="109">
        <v>31301</v>
      </c>
      <c r="AL684" s="147" t="s">
        <v>957</v>
      </c>
      <c r="AM684" s="136">
        <v>0</v>
      </c>
      <c r="AN684" s="192"/>
    </row>
    <row r="685" spans="1:40" ht="25.5" x14ac:dyDescent="0.25">
      <c r="A685" s="96">
        <v>2</v>
      </c>
      <c r="B685" s="102" t="s">
        <v>402</v>
      </c>
      <c r="C685" s="96">
        <v>6</v>
      </c>
      <c r="D685" s="96" t="s">
        <v>1736</v>
      </c>
      <c r="E685" s="102" t="s">
        <v>1737</v>
      </c>
      <c r="F685" s="98">
        <v>2</v>
      </c>
      <c r="G685" s="96" t="s">
        <v>1750</v>
      </c>
      <c r="H685" s="102" t="s">
        <v>1751</v>
      </c>
      <c r="I685" s="96">
        <v>17</v>
      </c>
      <c r="J685" s="96">
        <v>8</v>
      </c>
      <c r="K685" s="102" t="s">
        <v>1740</v>
      </c>
      <c r="L685" s="98">
        <v>2020051290055</v>
      </c>
      <c r="M685" s="96">
        <v>1</v>
      </c>
      <c r="N685" s="96">
        <v>2621</v>
      </c>
      <c r="O685" s="97" t="str">
        <f>+VLOOKUP(N685,'[9]Productos PD'!$B$2:$C$349,2,FALSE)</f>
        <v>Inventario, caracterización, formulación de las rutas ecoturísticas y culturales.</v>
      </c>
      <c r="P685" s="96" t="s">
        <v>952</v>
      </c>
      <c r="Q685" s="96">
        <v>13</v>
      </c>
      <c r="R685" s="122" t="s">
        <v>953</v>
      </c>
      <c r="S685" s="125">
        <v>13</v>
      </c>
      <c r="T685" s="102" t="s">
        <v>1602</v>
      </c>
      <c r="U685" s="97" t="s">
        <v>1752</v>
      </c>
      <c r="V685" s="96" t="s">
        <v>952</v>
      </c>
      <c r="W685" s="127">
        <v>1</v>
      </c>
      <c r="X685" s="181" t="s">
        <v>956</v>
      </c>
      <c r="Y685" s="144">
        <v>0.7</v>
      </c>
      <c r="Z685" s="126">
        <v>1</v>
      </c>
      <c r="AA685" s="126">
        <v>1</v>
      </c>
      <c r="AB685" s="113">
        <v>0</v>
      </c>
      <c r="AC685" s="129">
        <v>0</v>
      </c>
      <c r="AD685" s="113">
        <v>0</v>
      </c>
      <c r="AE685" s="170">
        <v>1</v>
      </c>
      <c r="AF685" s="113">
        <v>0</v>
      </c>
      <c r="AG685" s="284"/>
      <c r="AH685" s="54">
        <f t="shared" si="22"/>
        <v>2</v>
      </c>
      <c r="AI685" s="54">
        <f t="shared" si="23"/>
        <v>1</v>
      </c>
      <c r="AJ685" s="135">
        <v>1000000</v>
      </c>
      <c r="AK685" s="109">
        <v>31301</v>
      </c>
      <c r="AL685" s="147" t="s">
        <v>957</v>
      </c>
      <c r="AM685" s="136">
        <v>0</v>
      </c>
      <c r="AN685" s="192"/>
    </row>
    <row r="686" spans="1:40" ht="25.5" x14ac:dyDescent="0.25">
      <c r="A686" s="96">
        <v>2</v>
      </c>
      <c r="B686" s="102" t="s">
        <v>402</v>
      </c>
      <c r="C686" s="96">
        <v>6</v>
      </c>
      <c r="D686" s="96" t="s">
        <v>1736</v>
      </c>
      <c r="E686" s="102" t="s">
        <v>1737</v>
      </c>
      <c r="F686" s="98">
        <v>2</v>
      </c>
      <c r="G686" s="96" t="s">
        <v>1750</v>
      </c>
      <c r="H686" s="102" t="s">
        <v>1751</v>
      </c>
      <c r="I686" s="96">
        <v>17</v>
      </c>
      <c r="J686" s="96">
        <v>8</v>
      </c>
      <c r="K686" s="102" t="s">
        <v>1740</v>
      </c>
      <c r="L686" s="98">
        <v>2020051290055</v>
      </c>
      <c r="M686" s="96">
        <v>1</v>
      </c>
      <c r="N686" s="96">
        <v>2621</v>
      </c>
      <c r="O686" s="97" t="str">
        <f>+VLOOKUP(N686,'[9]Productos PD'!$B$2:$C$349,2,FALSE)</f>
        <v>Inventario, caracterización, formulación de las rutas ecoturísticas y culturales.</v>
      </c>
      <c r="P686" s="96" t="s">
        <v>952</v>
      </c>
      <c r="Q686" s="96">
        <v>13</v>
      </c>
      <c r="R686" s="122" t="s">
        <v>953</v>
      </c>
      <c r="S686" s="125">
        <v>13</v>
      </c>
      <c r="T686" s="102" t="s">
        <v>1602</v>
      </c>
      <c r="U686" s="97" t="s">
        <v>1753</v>
      </c>
      <c r="V686" s="96" t="s">
        <v>952</v>
      </c>
      <c r="W686" s="127">
        <v>13</v>
      </c>
      <c r="X686" s="181" t="s">
        <v>956</v>
      </c>
      <c r="Y686" s="144">
        <v>0.3</v>
      </c>
      <c r="Z686" s="126">
        <v>1</v>
      </c>
      <c r="AA686" s="126">
        <v>1</v>
      </c>
      <c r="AB686" s="113">
        <v>4</v>
      </c>
      <c r="AC686" s="129">
        <v>2</v>
      </c>
      <c r="AD686" s="113">
        <v>4</v>
      </c>
      <c r="AE686" s="170">
        <v>7</v>
      </c>
      <c r="AF686" s="113">
        <v>4</v>
      </c>
      <c r="AG686" s="287"/>
      <c r="AH686" s="54">
        <f t="shared" si="22"/>
        <v>0.76923076923076927</v>
      </c>
      <c r="AI686" s="54">
        <f t="shared" si="23"/>
        <v>0.76923076923076927</v>
      </c>
      <c r="AJ686" s="135">
        <v>9000000</v>
      </c>
      <c r="AK686" s="109">
        <v>31301</v>
      </c>
      <c r="AL686" s="147" t="s">
        <v>957</v>
      </c>
      <c r="AM686" s="179">
        <v>5161273</v>
      </c>
      <c r="AN686" s="192"/>
    </row>
    <row r="687" spans="1:40" ht="25.5" x14ac:dyDescent="0.25">
      <c r="A687" s="96">
        <v>2</v>
      </c>
      <c r="B687" s="102" t="s">
        <v>402</v>
      </c>
      <c r="C687" s="96">
        <v>6</v>
      </c>
      <c r="D687" s="96" t="s">
        <v>1736</v>
      </c>
      <c r="E687" s="102" t="s">
        <v>1737</v>
      </c>
      <c r="F687" s="98">
        <v>2</v>
      </c>
      <c r="G687" s="96" t="s">
        <v>1750</v>
      </c>
      <c r="H687" s="102" t="s">
        <v>1751</v>
      </c>
      <c r="I687" s="96">
        <v>17</v>
      </c>
      <c r="J687" s="96">
        <v>8</v>
      </c>
      <c r="K687" s="102" t="s">
        <v>1740</v>
      </c>
      <c r="L687" s="98">
        <v>2020051290055</v>
      </c>
      <c r="M687" s="96">
        <v>2</v>
      </c>
      <c r="N687" s="96">
        <v>2622</v>
      </c>
      <c r="O687" s="97" t="str">
        <f>+VLOOKUP(N687,'[9]Productos PD'!$B$2:$C$349,2,FALSE)</f>
        <v>Instalación de puntos de información turística.</v>
      </c>
      <c r="P687" s="96" t="s">
        <v>952</v>
      </c>
      <c r="Q687" s="96">
        <v>2</v>
      </c>
      <c r="R687" s="122" t="s">
        <v>1754</v>
      </c>
      <c r="S687" s="125">
        <v>2</v>
      </c>
      <c r="T687" s="102" t="s">
        <v>1602</v>
      </c>
      <c r="U687" s="97" t="s">
        <v>1755</v>
      </c>
      <c r="V687" s="96" t="s">
        <v>952</v>
      </c>
      <c r="W687" s="127">
        <v>2</v>
      </c>
      <c r="X687" s="181" t="s">
        <v>956</v>
      </c>
      <c r="Y687" s="144">
        <v>0.6</v>
      </c>
      <c r="Z687" s="126">
        <v>0</v>
      </c>
      <c r="AA687" s="198">
        <v>0</v>
      </c>
      <c r="AB687" s="113">
        <v>1</v>
      </c>
      <c r="AC687" s="129">
        <v>0</v>
      </c>
      <c r="AD687" s="113">
        <v>1</v>
      </c>
      <c r="AE687" s="170">
        <v>1</v>
      </c>
      <c r="AF687" s="113">
        <v>0</v>
      </c>
      <c r="AG687" s="287"/>
      <c r="AH687" s="54">
        <f t="shared" si="22"/>
        <v>0.5</v>
      </c>
      <c r="AI687" s="54">
        <f t="shared" si="23"/>
        <v>0.5</v>
      </c>
      <c r="AJ687" s="135">
        <v>10000000</v>
      </c>
      <c r="AK687" s="109">
        <v>31301</v>
      </c>
      <c r="AL687" s="147" t="s">
        <v>957</v>
      </c>
      <c r="AM687" s="136"/>
      <c r="AN687" s="192"/>
    </row>
    <row r="688" spans="1:40" ht="25.5" x14ac:dyDescent="0.25">
      <c r="A688" s="96">
        <v>2</v>
      </c>
      <c r="B688" s="102" t="s">
        <v>402</v>
      </c>
      <c r="C688" s="96">
        <v>6</v>
      </c>
      <c r="D688" s="96" t="s">
        <v>1736</v>
      </c>
      <c r="E688" s="102" t="s">
        <v>1737</v>
      </c>
      <c r="F688" s="98">
        <v>2</v>
      </c>
      <c r="G688" s="96" t="s">
        <v>1750</v>
      </c>
      <c r="H688" s="102" t="s">
        <v>1751</v>
      </c>
      <c r="I688" s="96">
        <v>17</v>
      </c>
      <c r="J688" s="96">
        <v>8</v>
      </c>
      <c r="K688" s="102" t="s">
        <v>1740</v>
      </c>
      <c r="L688" s="98">
        <v>2020051290055</v>
      </c>
      <c r="M688" s="96">
        <v>2</v>
      </c>
      <c r="N688" s="96">
        <v>2622</v>
      </c>
      <c r="O688" s="97" t="str">
        <f>+VLOOKUP(N688,'[9]Productos PD'!$B$2:$C$349,2,FALSE)</f>
        <v>Instalación de puntos de información turística.</v>
      </c>
      <c r="P688" s="96" t="s">
        <v>952</v>
      </c>
      <c r="Q688" s="96">
        <v>2</v>
      </c>
      <c r="R688" s="122" t="s">
        <v>1754</v>
      </c>
      <c r="S688" s="125">
        <v>2</v>
      </c>
      <c r="T688" s="102" t="s">
        <v>1602</v>
      </c>
      <c r="U688" s="97" t="s">
        <v>1756</v>
      </c>
      <c r="V688" s="96" t="s">
        <v>952</v>
      </c>
      <c r="W688" s="125">
        <v>1</v>
      </c>
      <c r="X688" s="103" t="s">
        <v>962</v>
      </c>
      <c r="Y688" s="144">
        <v>0.4</v>
      </c>
      <c r="Z688" s="126">
        <v>1</v>
      </c>
      <c r="AA688" s="126">
        <v>1</v>
      </c>
      <c r="AB688" s="113">
        <v>1</v>
      </c>
      <c r="AC688" s="129">
        <v>1</v>
      </c>
      <c r="AD688" s="113">
        <v>1</v>
      </c>
      <c r="AE688" s="293">
        <v>0.25</v>
      </c>
      <c r="AF688" s="113">
        <v>1</v>
      </c>
      <c r="AG688" s="284"/>
      <c r="AH688" s="54">
        <f t="shared" si="22"/>
        <v>1</v>
      </c>
      <c r="AI688" s="54">
        <f t="shared" si="23"/>
        <v>1</v>
      </c>
      <c r="AJ688" s="135">
        <v>13831760</v>
      </c>
      <c r="AK688" s="109">
        <v>31301</v>
      </c>
      <c r="AL688" s="147" t="s">
        <v>957</v>
      </c>
      <c r="AM688" s="136"/>
      <c r="AN688" s="192"/>
    </row>
    <row r="689" spans="1:40" ht="25.5" x14ac:dyDescent="0.25">
      <c r="A689" s="96">
        <v>2</v>
      </c>
      <c r="B689" s="102" t="s">
        <v>402</v>
      </c>
      <c r="C689" s="96">
        <v>6</v>
      </c>
      <c r="D689" s="96" t="s">
        <v>1736</v>
      </c>
      <c r="E689" s="102" t="s">
        <v>1737</v>
      </c>
      <c r="F689" s="98">
        <v>2</v>
      </c>
      <c r="G689" s="96" t="s">
        <v>1750</v>
      </c>
      <c r="H689" s="102" t="s">
        <v>1751</v>
      </c>
      <c r="I689" s="96">
        <v>17</v>
      </c>
      <c r="J689" s="96">
        <v>8</v>
      </c>
      <c r="K689" s="102" t="s">
        <v>1740</v>
      </c>
      <c r="L689" s="98">
        <v>2020051290055</v>
      </c>
      <c r="M689" s="96">
        <v>3</v>
      </c>
      <c r="N689" s="96">
        <v>2623</v>
      </c>
      <c r="O689" s="97" t="str">
        <f>+VLOOKUP(N689,'[9]Productos PD'!$B$2:$C$349,2,FALSE)</f>
        <v>Alianzas realizadas para la formación y comercialización de servicios turísticos locales.</v>
      </c>
      <c r="P689" s="96" t="s">
        <v>952</v>
      </c>
      <c r="Q689" s="96">
        <v>6</v>
      </c>
      <c r="R689" s="122" t="s">
        <v>953</v>
      </c>
      <c r="S689" s="125">
        <v>3</v>
      </c>
      <c r="T689" s="102" t="s">
        <v>1602</v>
      </c>
      <c r="U689" s="97" t="s">
        <v>1757</v>
      </c>
      <c r="V689" s="96" t="s">
        <v>952</v>
      </c>
      <c r="W689" s="125">
        <v>2</v>
      </c>
      <c r="X689" s="96" t="s">
        <v>956</v>
      </c>
      <c r="Y689" s="144">
        <v>0.3</v>
      </c>
      <c r="Z689" s="126">
        <v>1</v>
      </c>
      <c r="AA689" s="126">
        <v>2</v>
      </c>
      <c r="AB689" s="113">
        <v>0</v>
      </c>
      <c r="AC689" s="129">
        <v>3</v>
      </c>
      <c r="AD689" s="113">
        <v>0</v>
      </c>
      <c r="AE689" s="170">
        <v>0</v>
      </c>
      <c r="AF689" s="113">
        <v>1</v>
      </c>
      <c r="AG689" s="284"/>
      <c r="AH689" s="54">
        <f t="shared" si="22"/>
        <v>2.5</v>
      </c>
      <c r="AI689" s="54">
        <f t="shared" si="23"/>
        <v>1</v>
      </c>
      <c r="AJ689" s="135">
        <v>14772234</v>
      </c>
      <c r="AK689" s="109">
        <v>31301</v>
      </c>
      <c r="AL689" s="147" t="s">
        <v>957</v>
      </c>
      <c r="AM689" s="291">
        <v>5161272.75</v>
      </c>
      <c r="AN689" s="192"/>
    </row>
    <row r="690" spans="1:40" ht="25.5" x14ac:dyDescent="0.25">
      <c r="A690" s="96">
        <v>2</v>
      </c>
      <c r="B690" s="102" t="s">
        <v>402</v>
      </c>
      <c r="C690" s="96">
        <v>6</v>
      </c>
      <c r="D690" s="96" t="s">
        <v>1736</v>
      </c>
      <c r="E690" s="102" t="s">
        <v>1737</v>
      </c>
      <c r="F690" s="98">
        <v>2</v>
      </c>
      <c r="G690" s="96" t="s">
        <v>1750</v>
      </c>
      <c r="H690" s="102" t="s">
        <v>1751</v>
      </c>
      <c r="I690" s="96">
        <v>17</v>
      </c>
      <c r="J690" s="96">
        <v>8</v>
      </c>
      <c r="K690" s="102" t="s">
        <v>1740</v>
      </c>
      <c r="L690" s="98">
        <v>2020051290055</v>
      </c>
      <c r="M690" s="96">
        <v>3</v>
      </c>
      <c r="N690" s="96">
        <v>2623</v>
      </c>
      <c r="O690" s="97" t="str">
        <f>+VLOOKUP(N690,'[9]Productos PD'!$B$2:$C$349,2,FALSE)</f>
        <v>Alianzas realizadas para la formación y comercialización de servicios turísticos locales.</v>
      </c>
      <c r="P690" s="96" t="s">
        <v>952</v>
      </c>
      <c r="Q690" s="96">
        <v>6</v>
      </c>
      <c r="R690" s="122" t="s">
        <v>953</v>
      </c>
      <c r="S690" s="125">
        <v>3</v>
      </c>
      <c r="T690" s="102" t="s">
        <v>1602</v>
      </c>
      <c r="U690" s="97" t="s">
        <v>1758</v>
      </c>
      <c r="V690" s="96" t="s">
        <v>952</v>
      </c>
      <c r="W690" s="125">
        <v>2</v>
      </c>
      <c r="X690" s="96" t="s">
        <v>956</v>
      </c>
      <c r="Y690" s="144">
        <v>0.5</v>
      </c>
      <c r="Z690" s="126">
        <v>1</v>
      </c>
      <c r="AA690" s="126">
        <v>1</v>
      </c>
      <c r="AB690" s="113">
        <v>0</v>
      </c>
      <c r="AC690" s="129">
        <v>2</v>
      </c>
      <c r="AD690" s="113">
        <v>0</v>
      </c>
      <c r="AE690" s="170">
        <v>0</v>
      </c>
      <c r="AF690" s="113">
        <v>1</v>
      </c>
      <c r="AG690" s="284"/>
      <c r="AH690" s="54">
        <f t="shared" si="22"/>
        <v>1.5</v>
      </c>
      <c r="AI690" s="54">
        <f t="shared" si="23"/>
        <v>1</v>
      </c>
      <c r="AJ690" s="135">
        <v>30000000</v>
      </c>
      <c r="AK690" s="109">
        <v>31301</v>
      </c>
      <c r="AL690" s="147" t="s">
        <v>957</v>
      </c>
      <c r="AM690" s="179">
        <v>5161273</v>
      </c>
      <c r="AN690" s="192"/>
    </row>
    <row r="691" spans="1:40" ht="25.5" x14ac:dyDescent="0.25">
      <c r="A691" s="96">
        <v>2</v>
      </c>
      <c r="B691" s="102" t="s">
        <v>402</v>
      </c>
      <c r="C691" s="96">
        <v>6</v>
      </c>
      <c r="D691" s="96" t="s">
        <v>1736</v>
      </c>
      <c r="E691" s="102" t="s">
        <v>1737</v>
      </c>
      <c r="F691" s="98">
        <v>2</v>
      </c>
      <c r="G691" s="96" t="s">
        <v>1750</v>
      </c>
      <c r="H691" s="102" t="s">
        <v>1751</v>
      </c>
      <c r="I691" s="96">
        <v>17</v>
      </c>
      <c r="J691" s="96">
        <v>8</v>
      </c>
      <c r="K691" s="102" t="s">
        <v>1740</v>
      </c>
      <c r="L691" s="98">
        <v>2020051290055</v>
      </c>
      <c r="M691" s="96">
        <v>3</v>
      </c>
      <c r="N691" s="96">
        <v>2623</v>
      </c>
      <c r="O691" s="97" t="str">
        <f>+VLOOKUP(N691,'[9]Productos PD'!$B$2:$C$349,2,FALSE)</f>
        <v>Alianzas realizadas para la formación y comercialización de servicios turísticos locales.</v>
      </c>
      <c r="P691" s="96" t="s">
        <v>952</v>
      </c>
      <c r="Q691" s="96">
        <v>6</v>
      </c>
      <c r="R691" s="122" t="s">
        <v>953</v>
      </c>
      <c r="S691" s="125">
        <v>3</v>
      </c>
      <c r="T691" s="102" t="s">
        <v>1602</v>
      </c>
      <c r="U691" s="97" t="s">
        <v>1759</v>
      </c>
      <c r="V691" s="96" t="s">
        <v>952</v>
      </c>
      <c r="W691" s="125">
        <v>1</v>
      </c>
      <c r="X691" s="96" t="s">
        <v>956</v>
      </c>
      <c r="Y691" s="144">
        <v>0.1</v>
      </c>
      <c r="Z691" s="126">
        <v>0</v>
      </c>
      <c r="AA691" s="198">
        <v>0</v>
      </c>
      <c r="AB691" s="113">
        <v>1</v>
      </c>
      <c r="AC691" s="129">
        <v>0</v>
      </c>
      <c r="AD691" s="113">
        <v>0</v>
      </c>
      <c r="AE691" s="170">
        <v>0</v>
      </c>
      <c r="AF691" s="113">
        <v>0</v>
      </c>
      <c r="AG691" s="287"/>
      <c r="AH691" s="54">
        <f t="shared" si="22"/>
        <v>0</v>
      </c>
      <c r="AI691" s="54">
        <f t="shared" si="23"/>
        <v>0</v>
      </c>
      <c r="AJ691" s="135">
        <v>5000000</v>
      </c>
      <c r="AK691" s="109">
        <v>31301</v>
      </c>
      <c r="AL691" s="147" t="s">
        <v>957</v>
      </c>
      <c r="AM691" s="136">
        <v>0</v>
      </c>
      <c r="AN691" s="192"/>
    </row>
    <row r="692" spans="1:40" ht="25.5" x14ac:dyDescent="0.25">
      <c r="A692" s="96">
        <v>2</v>
      </c>
      <c r="B692" s="102" t="s">
        <v>402</v>
      </c>
      <c r="C692" s="96">
        <v>6</v>
      </c>
      <c r="D692" s="96" t="s">
        <v>1736</v>
      </c>
      <c r="E692" s="102" t="s">
        <v>1737</v>
      </c>
      <c r="F692" s="98">
        <v>2</v>
      </c>
      <c r="G692" s="96" t="s">
        <v>1750</v>
      </c>
      <c r="H692" s="102" t="s">
        <v>1751</v>
      </c>
      <c r="I692" s="96">
        <v>17</v>
      </c>
      <c r="J692" s="96">
        <v>8</v>
      </c>
      <c r="K692" s="102" t="s">
        <v>1740</v>
      </c>
      <c r="L692" s="98">
        <v>2020051290055</v>
      </c>
      <c r="M692" s="96">
        <v>3</v>
      </c>
      <c r="N692" s="96">
        <v>2623</v>
      </c>
      <c r="O692" s="97" t="str">
        <f>+VLOOKUP(N692,'[9]Productos PD'!$B$2:$C$349,2,FALSE)</f>
        <v>Alianzas realizadas para la formación y comercialización de servicios turísticos locales.</v>
      </c>
      <c r="P692" s="96" t="s">
        <v>952</v>
      </c>
      <c r="Q692" s="96">
        <v>6</v>
      </c>
      <c r="R692" s="122" t="s">
        <v>953</v>
      </c>
      <c r="S692" s="125">
        <v>3</v>
      </c>
      <c r="T692" s="102" t="s">
        <v>1602</v>
      </c>
      <c r="U692" s="97" t="s">
        <v>1760</v>
      </c>
      <c r="V692" s="96" t="s">
        <v>952</v>
      </c>
      <c r="W692" s="125">
        <v>1</v>
      </c>
      <c r="X692" s="96" t="s">
        <v>956</v>
      </c>
      <c r="Y692" s="144">
        <v>0.1</v>
      </c>
      <c r="Z692" s="126">
        <v>0</v>
      </c>
      <c r="AA692" s="198">
        <v>0</v>
      </c>
      <c r="AB692" s="113">
        <v>1</v>
      </c>
      <c r="AC692" s="129">
        <v>0</v>
      </c>
      <c r="AD692" s="113">
        <v>0</v>
      </c>
      <c r="AE692" s="170">
        <v>0</v>
      </c>
      <c r="AF692" s="113">
        <v>0</v>
      </c>
      <c r="AG692" s="287"/>
      <c r="AH692" s="54">
        <f t="shared" si="22"/>
        <v>0</v>
      </c>
      <c r="AI692" s="54">
        <f t="shared" si="23"/>
        <v>0</v>
      </c>
      <c r="AJ692" s="135">
        <v>5000000</v>
      </c>
      <c r="AK692" s="109">
        <v>31301</v>
      </c>
      <c r="AL692" s="147" t="s">
        <v>957</v>
      </c>
      <c r="AM692" s="136">
        <v>0</v>
      </c>
      <c r="AN692" s="192"/>
    </row>
    <row r="693" spans="1:40" ht="25.5" x14ac:dyDescent="0.25">
      <c r="A693" s="96">
        <v>2</v>
      </c>
      <c r="B693" s="102" t="s">
        <v>402</v>
      </c>
      <c r="C693" s="96">
        <v>6</v>
      </c>
      <c r="D693" s="96" t="s">
        <v>1736</v>
      </c>
      <c r="E693" s="102" t="s">
        <v>1737</v>
      </c>
      <c r="F693" s="98">
        <v>2</v>
      </c>
      <c r="G693" s="96" t="s">
        <v>1750</v>
      </c>
      <c r="H693" s="102" t="s">
        <v>1751</v>
      </c>
      <c r="I693" s="96">
        <v>17</v>
      </c>
      <c r="J693" s="96">
        <v>8</v>
      </c>
      <c r="K693" s="102" t="s">
        <v>1740</v>
      </c>
      <c r="L693" s="98">
        <v>2020051290055</v>
      </c>
      <c r="M693" s="96">
        <v>4</v>
      </c>
      <c r="N693" s="96">
        <v>2624</v>
      </c>
      <c r="O693" s="97" t="str">
        <f>+VLOOKUP(N693,'[9]Productos PD'!$B$2:$C$349,2,FALSE)</f>
        <v>Estrategias de fortalecimiento de las TICs en el sector turístico del Municipio desarrolladas.</v>
      </c>
      <c r="P693" s="96" t="s">
        <v>952</v>
      </c>
      <c r="Q693" s="96">
        <v>6</v>
      </c>
      <c r="R693" s="122" t="s">
        <v>953</v>
      </c>
      <c r="S693" s="125">
        <v>2</v>
      </c>
      <c r="T693" s="102" t="s">
        <v>1602</v>
      </c>
      <c r="U693" s="97" t="s">
        <v>1761</v>
      </c>
      <c r="V693" s="96" t="s">
        <v>952</v>
      </c>
      <c r="W693" s="125">
        <v>1</v>
      </c>
      <c r="X693" s="96" t="s">
        <v>956</v>
      </c>
      <c r="Y693" s="144">
        <v>0.5</v>
      </c>
      <c r="Z693" s="126">
        <v>0</v>
      </c>
      <c r="AA693" s="198">
        <v>0</v>
      </c>
      <c r="AB693" s="113">
        <v>0</v>
      </c>
      <c r="AC693" s="129">
        <v>0</v>
      </c>
      <c r="AD693" s="113">
        <v>1</v>
      </c>
      <c r="AE693" s="293">
        <v>0.5</v>
      </c>
      <c r="AF693" s="113">
        <v>0</v>
      </c>
      <c r="AG693" s="284"/>
      <c r="AH693" s="54">
        <f t="shared" si="22"/>
        <v>0.5</v>
      </c>
      <c r="AI693" s="54">
        <f t="shared" si="23"/>
        <v>0.5</v>
      </c>
      <c r="AJ693" s="135">
        <v>11272234</v>
      </c>
      <c r="AK693" s="109">
        <v>31301</v>
      </c>
      <c r="AL693" s="147" t="s">
        <v>957</v>
      </c>
      <c r="AM693" s="136">
        <v>1000000</v>
      </c>
      <c r="AN693" s="192"/>
    </row>
    <row r="694" spans="1:40" ht="25.5" x14ac:dyDescent="0.25">
      <c r="A694" s="96">
        <v>2</v>
      </c>
      <c r="B694" s="102" t="s">
        <v>402</v>
      </c>
      <c r="C694" s="96">
        <v>6</v>
      </c>
      <c r="D694" s="96" t="s">
        <v>1736</v>
      </c>
      <c r="E694" s="102" t="s">
        <v>1737</v>
      </c>
      <c r="F694" s="98">
        <v>2</v>
      </c>
      <c r="G694" s="96" t="s">
        <v>1750</v>
      </c>
      <c r="H694" s="102" t="s">
        <v>1751</v>
      </c>
      <c r="I694" s="96">
        <v>17</v>
      </c>
      <c r="J694" s="96">
        <v>8</v>
      </c>
      <c r="K694" s="102" t="s">
        <v>1740</v>
      </c>
      <c r="L694" s="98">
        <v>2020051290055</v>
      </c>
      <c r="M694" s="96">
        <v>4</v>
      </c>
      <c r="N694" s="96">
        <v>2624</v>
      </c>
      <c r="O694" s="97" t="str">
        <f>+VLOOKUP(N694,'[9]Productos PD'!$B$2:$C$349,2,FALSE)</f>
        <v>Estrategias de fortalecimiento de las TICs en el sector turístico del Municipio desarrolladas.</v>
      </c>
      <c r="P694" s="96" t="s">
        <v>952</v>
      </c>
      <c r="Q694" s="96">
        <v>6</v>
      </c>
      <c r="R694" s="122" t="s">
        <v>953</v>
      </c>
      <c r="S694" s="125">
        <v>2</v>
      </c>
      <c r="T694" s="102" t="s">
        <v>1602</v>
      </c>
      <c r="U694" s="97" t="s">
        <v>1762</v>
      </c>
      <c r="V694" s="96" t="s">
        <v>952</v>
      </c>
      <c r="W694" s="125">
        <v>1</v>
      </c>
      <c r="X694" s="96" t="s">
        <v>956</v>
      </c>
      <c r="Y694" s="144">
        <v>0.5</v>
      </c>
      <c r="Z694" s="126">
        <v>0</v>
      </c>
      <c r="AA694" s="198">
        <v>0</v>
      </c>
      <c r="AB694" s="113">
        <v>0</v>
      </c>
      <c r="AC694" s="129">
        <v>0</v>
      </c>
      <c r="AD694" s="113">
        <v>1</v>
      </c>
      <c r="AE694" s="170">
        <v>1</v>
      </c>
      <c r="AF694" s="113">
        <v>0</v>
      </c>
      <c r="AG694" s="284"/>
      <c r="AH694" s="54">
        <f t="shared" si="22"/>
        <v>1</v>
      </c>
      <c r="AI694" s="54">
        <f t="shared" si="23"/>
        <v>1</v>
      </c>
      <c r="AJ694" s="135">
        <v>10000000</v>
      </c>
      <c r="AK694" s="109">
        <v>31301</v>
      </c>
      <c r="AL694" s="147" t="s">
        <v>957</v>
      </c>
      <c r="AM694" s="136">
        <v>1500000</v>
      </c>
      <c r="AN694" s="192"/>
    </row>
    <row r="695" spans="1:40" ht="25.5" x14ac:dyDescent="0.25">
      <c r="A695" s="96">
        <v>2</v>
      </c>
      <c r="B695" s="102" t="s">
        <v>402</v>
      </c>
      <c r="C695" s="96">
        <v>3</v>
      </c>
      <c r="D695" s="96" t="s">
        <v>1763</v>
      </c>
      <c r="E695" s="102" t="s">
        <v>1764</v>
      </c>
      <c r="F695" s="98">
        <v>2</v>
      </c>
      <c r="G695" s="96" t="s">
        <v>1765</v>
      </c>
      <c r="H695" s="102" t="s">
        <v>1766</v>
      </c>
      <c r="I695" s="96">
        <v>10</v>
      </c>
      <c r="J695" s="96">
        <v>8</v>
      </c>
      <c r="K695" s="102" t="s">
        <v>1767</v>
      </c>
      <c r="L695" s="98">
        <v>2020051290049</v>
      </c>
      <c r="M695" s="96">
        <v>1</v>
      </c>
      <c r="N695" s="96">
        <v>2321</v>
      </c>
      <c r="O695" s="97" t="str">
        <f>+VLOOKUP(N695,'[9]Productos PD'!$B$2:$C$349,2,FALSE)</f>
        <v>Alianzas estratégicas con la empresa privada y pública para generación de empleo formal.</v>
      </c>
      <c r="P695" s="96" t="s">
        <v>952</v>
      </c>
      <c r="Q695" s="96">
        <v>100</v>
      </c>
      <c r="R695" s="122" t="s">
        <v>953</v>
      </c>
      <c r="S695" s="125">
        <v>30</v>
      </c>
      <c r="T695" s="102" t="s">
        <v>1602</v>
      </c>
      <c r="U695" s="294" t="s">
        <v>1768</v>
      </c>
      <c r="V695" s="96" t="s">
        <v>952</v>
      </c>
      <c r="W695" s="125">
        <v>28</v>
      </c>
      <c r="X695" s="96" t="s">
        <v>956</v>
      </c>
      <c r="Y695" s="122">
        <v>0.4</v>
      </c>
      <c r="Z695" s="126">
        <v>4</v>
      </c>
      <c r="AA695" s="128">
        <v>18</v>
      </c>
      <c r="AB695" s="113">
        <v>8</v>
      </c>
      <c r="AC695" s="129">
        <v>18</v>
      </c>
      <c r="AD695" s="113">
        <v>8</v>
      </c>
      <c r="AE695" s="170">
        <v>30</v>
      </c>
      <c r="AF695" s="113">
        <v>8</v>
      </c>
      <c r="AG695" s="284"/>
      <c r="AH695" s="54">
        <f t="shared" si="22"/>
        <v>2.3571428571428572</v>
      </c>
      <c r="AI695" s="54">
        <f t="shared" si="23"/>
        <v>1</v>
      </c>
      <c r="AJ695" s="135">
        <v>14996680</v>
      </c>
      <c r="AK695" s="109">
        <v>31301</v>
      </c>
      <c r="AL695" s="147" t="s">
        <v>957</v>
      </c>
      <c r="AM695" s="179">
        <v>14158794</v>
      </c>
      <c r="AN695" s="192"/>
    </row>
    <row r="696" spans="1:40" ht="25.5" x14ac:dyDescent="0.25">
      <c r="A696" s="96">
        <v>2</v>
      </c>
      <c r="B696" s="102" t="s">
        <v>402</v>
      </c>
      <c r="C696" s="96">
        <v>3</v>
      </c>
      <c r="D696" s="96" t="s">
        <v>1763</v>
      </c>
      <c r="E696" s="102" t="s">
        <v>1764</v>
      </c>
      <c r="F696" s="98">
        <v>2</v>
      </c>
      <c r="G696" s="96" t="s">
        <v>1765</v>
      </c>
      <c r="H696" s="102" t="s">
        <v>1766</v>
      </c>
      <c r="I696" s="96">
        <v>10</v>
      </c>
      <c r="J696" s="96">
        <v>8</v>
      </c>
      <c r="K696" s="102" t="s">
        <v>1767</v>
      </c>
      <c r="L696" s="98">
        <v>2020051290049</v>
      </c>
      <c r="M696" s="96">
        <v>1</v>
      </c>
      <c r="N696" s="96">
        <v>2321</v>
      </c>
      <c r="O696" s="97" t="str">
        <f>+VLOOKUP(N696,'[9]Productos PD'!$B$2:$C$349,2,FALSE)</f>
        <v>Alianzas estratégicas con la empresa privada y pública para generación de empleo formal.</v>
      </c>
      <c r="P696" s="96" t="s">
        <v>952</v>
      </c>
      <c r="Q696" s="96">
        <v>100</v>
      </c>
      <c r="R696" s="122" t="s">
        <v>953</v>
      </c>
      <c r="S696" s="125">
        <v>30</v>
      </c>
      <c r="T696" s="102" t="s">
        <v>1602</v>
      </c>
      <c r="U696" s="294" t="s">
        <v>1769</v>
      </c>
      <c r="V696" s="96" t="s">
        <v>952</v>
      </c>
      <c r="W696" s="125">
        <v>800</v>
      </c>
      <c r="X696" s="96" t="s">
        <v>956</v>
      </c>
      <c r="Y696" s="122">
        <v>0.3</v>
      </c>
      <c r="Z696" s="126">
        <v>200</v>
      </c>
      <c r="AA696" s="128">
        <v>416</v>
      </c>
      <c r="AB696" s="113">
        <v>200</v>
      </c>
      <c r="AC696" s="129">
        <v>204</v>
      </c>
      <c r="AD696" s="113">
        <v>200</v>
      </c>
      <c r="AE696" s="170">
        <v>1136</v>
      </c>
      <c r="AF696" s="113">
        <v>200</v>
      </c>
      <c r="AG696" s="284"/>
      <c r="AH696" s="54">
        <f t="shared" si="22"/>
        <v>2.1949999999999998</v>
      </c>
      <c r="AI696" s="54">
        <f t="shared" si="23"/>
        <v>1</v>
      </c>
      <c r="AJ696" s="135">
        <v>15460606</v>
      </c>
      <c r="AK696" s="109">
        <v>51301</v>
      </c>
      <c r="AL696" s="147" t="s">
        <v>1618</v>
      </c>
      <c r="AM696" s="290">
        <v>15460606</v>
      </c>
      <c r="AN696" s="192"/>
    </row>
    <row r="697" spans="1:40" ht="25.5" x14ac:dyDescent="0.25">
      <c r="A697" s="96">
        <v>2</v>
      </c>
      <c r="B697" s="102" t="s">
        <v>402</v>
      </c>
      <c r="C697" s="96">
        <v>3</v>
      </c>
      <c r="D697" s="96" t="s">
        <v>1763</v>
      </c>
      <c r="E697" s="102" t="s">
        <v>1764</v>
      </c>
      <c r="F697" s="98">
        <v>2</v>
      </c>
      <c r="G697" s="96" t="s">
        <v>1765</v>
      </c>
      <c r="H697" s="102" t="s">
        <v>1766</v>
      </c>
      <c r="I697" s="96">
        <v>10</v>
      </c>
      <c r="J697" s="96">
        <v>8</v>
      </c>
      <c r="K697" s="102" t="s">
        <v>1767</v>
      </c>
      <c r="L697" s="98">
        <v>2020051290049</v>
      </c>
      <c r="M697" s="96">
        <v>1</v>
      </c>
      <c r="N697" s="96">
        <v>2321</v>
      </c>
      <c r="O697" s="97" t="str">
        <f>+VLOOKUP(N697,'[9]Productos PD'!$B$2:$C$349,2,FALSE)</f>
        <v>Alianzas estratégicas con la empresa privada y pública para generación de empleo formal.</v>
      </c>
      <c r="P697" s="96" t="s">
        <v>952</v>
      </c>
      <c r="Q697" s="96">
        <v>100</v>
      </c>
      <c r="R697" s="122" t="s">
        <v>953</v>
      </c>
      <c r="S697" s="125">
        <v>30</v>
      </c>
      <c r="T697" s="102" t="s">
        <v>1602</v>
      </c>
      <c r="U697" s="294" t="s">
        <v>1769</v>
      </c>
      <c r="V697" s="96" t="s">
        <v>952</v>
      </c>
      <c r="W697" s="125">
        <v>800</v>
      </c>
      <c r="X697" s="96" t="s">
        <v>956</v>
      </c>
      <c r="Y697" s="122">
        <v>0.3</v>
      </c>
      <c r="Z697" s="126">
        <v>200</v>
      </c>
      <c r="AA697" s="128">
        <v>416</v>
      </c>
      <c r="AB697" s="113">
        <v>200</v>
      </c>
      <c r="AC697" s="129">
        <v>204</v>
      </c>
      <c r="AD697" s="113">
        <v>200</v>
      </c>
      <c r="AE697" s="170">
        <v>1136</v>
      </c>
      <c r="AF697" s="113">
        <v>200</v>
      </c>
      <c r="AG697" s="284"/>
      <c r="AH697" s="54">
        <f t="shared" si="22"/>
        <v>2.1949999999999998</v>
      </c>
      <c r="AI697" s="54">
        <f t="shared" si="23"/>
        <v>1</v>
      </c>
      <c r="AJ697" s="179">
        <v>10003320</v>
      </c>
      <c r="AK697" s="109">
        <v>31301</v>
      </c>
      <c r="AL697" s="147" t="s">
        <v>957</v>
      </c>
      <c r="AM697" s="291">
        <v>10003320</v>
      </c>
      <c r="AN697" s="192"/>
    </row>
    <row r="698" spans="1:40" ht="25.5" x14ac:dyDescent="0.25">
      <c r="A698" s="96">
        <v>2</v>
      </c>
      <c r="B698" s="102" t="s">
        <v>402</v>
      </c>
      <c r="C698" s="96">
        <v>3</v>
      </c>
      <c r="D698" s="96" t="s">
        <v>1763</v>
      </c>
      <c r="E698" s="102" t="s">
        <v>1764</v>
      </c>
      <c r="F698" s="98">
        <v>2</v>
      </c>
      <c r="G698" s="96" t="s">
        <v>1765</v>
      </c>
      <c r="H698" s="102" t="s">
        <v>1766</v>
      </c>
      <c r="I698" s="96">
        <v>10</v>
      </c>
      <c r="J698" s="96">
        <v>8</v>
      </c>
      <c r="K698" s="102" t="s">
        <v>1767</v>
      </c>
      <c r="L698" s="98">
        <v>2020051290049</v>
      </c>
      <c r="M698" s="96">
        <v>1</v>
      </c>
      <c r="N698" s="96">
        <v>2321</v>
      </c>
      <c r="O698" s="97" t="str">
        <f>+VLOOKUP(N698,'[9]Productos PD'!$B$2:$C$349,2,FALSE)</f>
        <v>Alianzas estratégicas con la empresa privada y pública para generación de empleo formal.</v>
      </c>
      <c r="P698" s="96" t="s">
        <v>952</v>
      </c>
      <c r="Q698" s="96">
        <v>100</v>
      </c>
      <c r="R698" s="122" t="s">
        <v>953</v>
      </c>
      <c r="S698" s="125">
        <v>30</v>
      </c>
      <c r="T698" s="102" t="s">
        <v>1602</v>
      </c>
      <c r="U698" s="294" t="s">
        <v>1769</v>
      </c>
      <c r="V698" s="96" t="s">
        <v>952</v>
      </c>
      <c r="W698" s="125">
        <v>800</v>
      </c>
      <c r="X698" s="96" t="s">
        <v>956</v>
      </c>
      <c r="Y698" s="122">
        <v>0.3</v>
      </c>
      <c r="Z698" s="126">
        <v>200</v>
      </c>
      <c r="AA698" s="128">
        <v>416</v>
      </c>
      <c r="AB698" s="113">
        <v>200</v>
      </c>
      <c r="AC698" s="129">
        <v>204</v>
      </c>
      <c r="AD698" s="113">
        <v>200</v>
      </c>
      <c r="AE698" s="170">
        <v>1136</v>
      </c>
      <c r="AF698" s="113">
        <v>200</v>
      </c>
      <c r="AG698" s="287"/>
      <c r="AH698" s="54">
        <f t="shared" si="22"/>
        <v>2.1949999999999998</v>
      </c>
      <c r="AI698" s="54">
        <f t="shared" si="23"/>
        <v>1</v>
      </c>
      <c r="AJ698" s="135">
        <v>12000000</v>
      </c>
      <c r="AK698" s="109">
        <v>31301</v>
      </c>
      <c r="AL698" s="147" t="s">
        <v>957</v>
      </c>
      <c r="AM698" s="291">
        <v>10737690</v>
      </c>
      <c r="AN698" s="192"/>
    </row>
    <row r="699" spans="1:40" ht="25.5" x14ac:dyDescent="0.25">
      <c r="A699" s="96">
        <v>2</v>
      </c>
      <c r="B699" s="102" t="s">
        <v>402</v>
      </c>
      <c r="C699" s="96">
        <v>3</v>
      </c>
      <c r="D699" s="96" t="s">
        <v>1763</v>
      </c>
      <c r="E699" s="102" t="s">
        <v>1764</v>
      </c>
      <c r="F699" s="98">
        <v>2</v>
      </c>
      <c r="G699" s="96" t="s">
        <v>1765</v>
      </c>
      <c r="H699" s="102" t="s">
        <v>1766</v>
      </c>
      <c r="I699" s="96">
        <v>10</v>
      </c>
      <c r="J699" s="96">
        <v>8</v>
      </c>
      <c r="K699" s="102" t="s">
        <v>1767</v>
      </c>
      <c r="L699" s="98">
        <v>2020051290049</v>
      </c>
      <c r="M699" s="96">
        <v>1</v>
      </c>
      <c r="N699" s="96">
        <v>2321</v>
      </c>
      <c r="O699" s="97" t="str">
        <f>+VLOOKUP(N699,'[9]Productos PD'!$B$2:$C$349,2,FALSE)</f>
        <v>Alianzas estratégicas con la empresa privada y pública para generación de empleo formal.</v>
      </c>
      <c r="P699" s="96" t="s">
        <v>952</v>
      </c>
      <c r="Q699" s="96">
        <v>100</v>
      </c>
      <c r="R699" s="122" t="s">
        <v>953</v>
      </c>
      <c r="S699" s="125">
        <v>30</v>
      </c>
      <c r="T699" s="102" t="s">
        <v>1602</v>
      </c>
      <c r="U699" s="294" t="s">
        <v>1769</v>
      </c>
      <c r="V699" s="96" t="s">
        <v>952</v>
      </c>
      <c r="W699" s="125">
        <v>800</v>
      </c>
      <c r="X699" s="96" t="s">
        <v>956</v>
      </c>
      <c r="Y699" s="122">
        <v>0.3</v>
      </c>
      <c r="Z699" s="126">
        <v>200</v>
      </c>
      <c r="AA699" s="128">
        <v>416</v>
      </c>
      <c r="AB699" s="113">
        <v>200</v>
      </c>
      <c r="AC699" s="129">
        <v>204</v>
      </c>
      <c r="AD699" s="113">
        <v>200</v>
      </c>
      <c r="AE699" s="170">
        <v>1136</v>
      </c>
      <c r="AF699" s="113">
        <v>200</v>
      </c>
      <c r="AG699" s="287"/>
      <c r="AH699" s="54">
        <f t="shared" si="22"/>
        <v>2.1949999999999998</v>
      </c>
      <c r="AI699" s="54">
        <f t="shared" si="23"/>
        <v>1</v>
      </c>
      <c r="AJ699" s="135">
        <v>150000000</v>
      </c>
      <c r="AK699" s="109"/>
      <c r="AL699" s="149" t="s">
        <v>965</v>
      </c>
      <c r="AM699" s="295">
        <v>40000000</v>
      </c>
      <c r="AN699" s="192"/>
    </row>
    <row r="700" spans="1:40" ht="25.5" x14ac:dyDescent="0.25">
      <c r="A700" s="96">
        <v>2</v>
      </c>
      <c r="B700" s="102" t="s">
        <v>402</v>
      </c>
      <c r="C700" s="96">
        <v>3</v>
      </c>
      <c r="D700" s="96" t="s">
        <v>1763</v>
      </c>
      <c r="E700" s="102" t="s">
        <v>1764</v>
      </c>
      <c r="F700" s="98">
        <v>2</v>
      </c>
      <c r="G700" s="96" t="s">
        <v>1765</v>
      </c>
      <c r="H700" s="102" t="s">
        <v>1766</v>
      </c>
      <c r="I700" s="96">
        <v>10</v>
      </c>
      <c r="J700" s="96">
        <v>8</v>
      </c>
      <c r="K700" s="102" t="s">
        <v>1767</v>
      </c>
      <c r="L700" s="98">
        <v>2020051290049</v>
      </c>
      <c r="M700" s="96">
        <v>1</v>
      </c>
      <c r="N700" s="96">
        <v>2321</v>
      </c>
      <c r="O700" s="97" t="str">
        <f>+VLOOKUP(N700,'[9]Productos PD'!$B$2:$C$349,2,FALSE)</f>
        <v>Alianzas estratégicas con la empresa privada y pública para generación de empleo formal.</v>
      </c>
      <c r="P700" s="96" t="s">
        <v>952</v>
      </c>
      <c r="Q700" s="96">
        <v>100</v>
      </c>
      <c r="R700" s="122" t="s">
        <v>953</v>
      </c>
      <c r="S700" s="125">
        <v>30</v>
      </c>
      <c r="T700" s="102" t="s">
        <v>1602</v>
      </c>
      <c r="U700" s="294" t="s">
        <v>1770</v>
      </c>
      <c r="V700" s="96" t="s">
        <v>952</v>
      </c>
      <c r="W700" s="125">
        <v>28</v>
      </c>
      <c r="X700" s="103" t="s">
        <v>962</v>
      </c>
      <c r="Y700" s="122">
        <v>0.2</v>
      </c>
      <c r="Z700" s="126">
        <v>0</v>
      </c>
      <c r="AA700" s="198">
        <v>0</v>
      </c>
      <c r="AB700" s="113">
        <v>28</v>
      </c>
      <c r="AC700" s="129">
        <v>25</v>
      </c>
      <c r="AD700" s="113">
        <v>28</v>
      </c>
      <c r="AE700" s="170">
        <v>21</v>
      </c>
      <c r="AF700" s="113">
        <v>28</v>
      </c>
      <c r="AG700" s="284"/>
      <c r="AH700" s="54">
        <f t="shared" si="22"/>
        <v>1</v>
      </c>
      <c r="AI700" s="54">
        <f t="shared" si="23"/>
        <v>1</v>
      </c>
      <c r="AJ700" s="135">
        <v>1000000</v>
      </c>
      <c r="AK700" s="109">
        <v>31301</v>
      </c>
      <c r="AL700" s="147" t="s">
        <v>957</v>
      </c>
      <c r="AM700" s="295">
        <v>1000000</v>
      </c>
      <c r="AN700" s="192"/>
    </row>
    <row r="701" spans="1:40" ht="25.5" x14ac:dyDescent="0.25">
      <c r="A701" s="96">
        <v>2</v>
      </c>
      <c r="B701" s="102" t="s">
        <v>402</v>
      </c>
      <c r="C701" s="96">
        <v>3</v>
      </c>
      <c r="D701" s="96" t="s">
        <v>1763</v>
      </c>
      <c r="E701" s="102" t="s">
        <v>1764</v>
      </c>
      <c r="F701" s="98">
        <v>2</v>
      </c>
      <c r="G701" s="96" t="s">
        <v>1765</v>
      </c>
      <c r="H701" s="102" t="s">
        <v>1766</v>
      </c>
      <c r="I701" s="96">
        <v>10</v>
      </c>
      <c r="J701" s="96">
        <v>8</v>
      </c>
      <c r="K701" s="102" t="s">
        <v>1767</v>
      </c>
      <c r="L701" s="98">
        <v>2020051290049</v>
      </c>
      <c r="M701" s="96">
        <v>1</v>
      </c>
      <c r="N701" s="96">
        <v>2321</v>
      </c>
      <c r="O701" s="97" t="str">
        <f>+VLOOKUP(N701,'[9]Productos PD'!$B$2:$C$349,2,FALSE)</f>
        <v>Alianzas estratégicas con la empresa privada y pública para generación de empleo formal.</v>
      </c>
      <c r="P701" s="96" t="s">
        <v>952</v>
      </c>
      <c r="Q701" s="96">
        <v>100</v>
      </c>
      <c r="R701" s="122" t="s">
        <v>953</v>
      </c>
      <c r="S701" s="125">
        <v>30</v>
      </c>
      <c r="T701" s="102" t="s">
        <v>1602</v>
      </c>
      <c r="U701" s="294" t="s">
        <v>1771</v>
      </c>
      <c r="V701" s="96" t="s">
        <v>952</v>
      </c>
      <c r="W701" s="125">
        <v>2</v>
      </c>
      <c r="X701" s="96" t="s">
        <v>956</v>
      </c>
      <c r="Y701" s="122">
        <v>0.1</v>
      </c>
      <c r="Z701" s="126">
        <v>0</v>
      </c>
      <c r="AA701" s="198">
        <v>0</v>
      </c>
      <c r="AB701" s="113">
        <v>0</v>
      </c>
      <c r="AC701" s="129">
        <v>0</v>
      </c>
      <c r="AD701" s="113">
        <v>1</v>
      </c>
      <c r="AE701" s="170">
        <v>1</v>
      </c>
      <c r="AF701" s="113">
        <v>1</v>
      </c>
      <c r="AG701" s="284"/>
      <c r="AH701" s="54">
        <f t="shared" si="22"/>
        <v>0.5</v>
      </c>
      <c r="AI701" s="54">
        <f t="shared" si="23"/>
        <v>0.5</v>
      </c>
      <c r="AJ701" s="135">
        <v>1752000</v>
      </c>
      <c r="AK701" s="109">
        <v>31301</v>
      </c>
      <c r="AL701" s="147" t="s">
        <v>957</v>
      </c>
      <c r="AM701" s="295">
        <v>1000000</v>
      </c>
      <c r="AN701" s="192"/>
    </row>
    <row r="702" spans="1:40" ht="25.5" x14ac:dyDescent="0.25">
      <c r="A702" s="96">
        <v>2</v>
      </c>
      <c r="B702" s="102" t="s">
        <v>402</v>
      </c>
      <c r="C702" s="96">
        <v>3</v>
      </c>
      <c r="D702" s="96" t="s">
        <v>1763</v>
      </c>
      <c r="E702" s="102" t="s">
        <v>1764</v>
      </c>
      <c r="F702" s="98">
        <v>2</v>
      </c>
      <c r="G702" s="96" t="s">
        <v>1765</v>
      </c>
      <c r="H702" s="102" t="s">
        <v>1766</v>
      </c>
      <c r="I702" s="96">
        <v>10</v>
      </c>
      <c r="J702" s="96">
        <v>8</v>
      </c>
      <c r="K702" s="102" t="s">
        <v>1767</v>
      </c>
      <c r="L702" s="98">
        <v>2020051290049</v>
      </c>
      <c r="M702" s="96">
        <v>2</v>
      </c>
      <c r="N702" s="96">
        <v>2322</v>
      </c>
      <c r="O702" s="97" t="str">
        <f>+VLOOKUP(N702,'[9]Productos PD'!$B$2:$C$349,2,FALSE)</f>
        <v>Acciones de capacitación y formación laboral realizadas.</v>
      </c>
      <c r="P702" s="96" t="s">
        <v>952</v>
      </c>
      <c r="Q702" s="96">
        <v>4</v>
      </c>
      <c r="R702" s="122" t="s">
        <v>953</v>
      </c>
      <c r="S702" s="125">
        <v>1</v>
      </c>
      <c r="T702" s="102" t="s">
        <v>1602</v>
      </c>
      <c r="U702" s="294" t="s">
        <v>1772</v>
      </c>
      <c r="V702" s="96" t="s">
        <v>952</v>
      </c>
      <c r="W702" s="125">
        <v>50</v>
      </c>
      <c r="X702" s="96" t="s">
        <v>956</v>
      </c>
      <c r="Y702" s="122">
        <v>0.5</v>
      </c>
      <c r="Z702" s="126">
        <v>5</v>
      </c>
      <c r="AA702" s="126">
        <v>5</v>
      </c>
      <c r="AB702" s="113">
        <v>15</v>
      </c>
      <c r="AC702" s="129">
        <v>10</v>
      </c>
      <c r="AD702" s="113">
        <v>15</v>
      </c>
      <c r="AE702" s="170">
        <v>1</v>
      </c>
      <c r="AF702" s="113">
        <v>15</v>
      </c>
      <c r="AG702" s="284"/>
      <c r="AH702" s="54">
        <f t="shared" si="22"/>
        <v>0.32</v>
      </c>
      <c r="AI702" s="54">
        <f t="shared" si="23"/>
        <v>0.32</v>
      </c>
      <c r="AJ702" s="135">
        <v>5928789</v>
      </c>
      <c r="AK702" s="109">
        <v>51301</v>
      </c>
      <c r="AL702" s="147" t="s">
        <v>1433</v>
      </c>
      <c r="AM702" s="291">
        <v>1844511.5</v>
      </c>
      <c r="AN702" s="192"/>
    </row>
    <row r="703" spans="1:40" ht="25.5" x14ac:dyDescent="0.25">
      <c r="A703" s="96">
        <v>2</v>
      </c>
      <c r="B703" s="102" t="s">
        <v>402</v>
      </c>
      <c r="C703" s="96">
        <v>3</v>
      </c>
      <c r="D703" s="96" t="s">
        <v>1763</v>
      </c>
      <c r="E703" s="102" t="s">
        <v>1764</v>
      </c>
      <c r="F703" s="98">
        <v>2</v>
      </c>
      <c r="G703" s="96" t="s">
        <v>1765</v>
      </c>
      <c r="H703" s="102" t="s">
        <v>1766</v>
      </c>
      <c r="I703" s="96">
        <v>10</v>
      </c>
      <c r="J703" s="96">
        <v>8</v>
      </c>
      <c r="K703" s="102" t="s">
        <v>1767</v>
      </c>
      <c r="L703" s="98">
        <v>2020051290049</v>
      </c>
      <c r="M703" s="96">
        <v>2</v>
      </c>
      <c r="N703" s="96">
        <v>2322</v>
      </c>
      <c r="O703" s="97" t="str">
        <f>+VLOOKUP(N703,'[9]Productos PD'!$B$2:$C$349,2,FALSE)</f>
        <v>Acciones de capacitación y formación laboral realizadas.</v>
      </c>
      <c r="P703" s="96" t="s">
        <v>952</v>
      </c>
      <c r="Q703" s="96">
        <v>4</v>
      </c>
      <c r="R703" s="122" t="s">
        <v>953</v>
      </c>
      <c r="S703" s="125">
        <v>1</v>
      </c>
      <c r="T703" s="102" t="s">
        <v>1602</v>
      </c>
      <c r="U703" s="294" t="s">
        <v>1772</v>
      </c>
      <c r="V703" s="96" t="s">
        <v>952</v>
      </c>
      <c r="W703" s="125">
        <v>50</v>
      </c>
      <c r="X703" s="96" t="s">
        <v>956</v>
      </c>
      <c r="Y703" s="122">
        <v>0.5</v>
      </c>
      <c r="Z703" s="126">
        <v>5</v>
      </c>
      <c r="AA703" s="126">
        <v>5</v>
      </c>
      <c r="AB703" s="113">
        <v>15</v>
      </c>
      <c r="AC703" s="129">
        <v>10</v>
      </c>
      <c r="AD703" s="113">
        <v>15</v>
      </c>
      <c r="AE703" s="170">
        <v>1</v>
      </c>
      <c r="AF703" s="113">
        <v>15</v>
      </c>
      <c r="AG703" s="284"/>
      <c r="AH703" s="54">
        <f t="shared" si="22"/>
        <v>0.32</v>
      </c>
      <c r="AI703" s="54">
        <f t="shared" si="23"/>
        <v>0.32</v>
      </c>
      <c r="AJ703" s="135">
        <v>2350850</v>
      </c>
      <c r="AK703" s="109">
        <v>31301</v>
      </c>
      <c r="AL703" s="147" t="s">
        <v>957</v>
      </c>
      <c r="AM703" s="291">
        <v>2350850</v>
      </c>
      <c r="AN703" s="192"/>
    </row>
    <row r="704" spans="1:40" ht="25.5" x14ac:dyDescent="0.25">
      <c r="A704" s="96">
        <v>2</v>
      </c>
      <c r="B704" s="102" t="s">
        <v>402</v>
      </c>
      <c r="C704" s="96">
        <v>3</v>
      </c>
      <c r="D704" s="96" t="s">
        <v>1763</v>
      </c>
      <c r="E704" s="102" t="s">
        <v>1764</v>
      </c>
      <c r="F704" s="98">
        <v>2</v>
      </c>
      <c r="G704" s="96" t="s">
        <v>1765</v>
      </c>
      <c r="H704" s="102" t="s">
        <v>1766</v>
      </c>
      <c r="I704" s="96">
        <v>10</v>
      </c>
      <c r="J704" s="96">
        <v>8</v>
      </c>
      <c r="K704" s="102" t="s">
        <v>1767</v>
      </c>
      <c r="L704" s="98">
        <v>2020051290049</v>
      </c>
      <c r="M704" s="96">
        <v>2</v>
      </c>
      <c r="N704" s="96">
        <v>2322</v>
      </c>
      <c r="O704" s="97" t="str">
        <f>+VLOOKUP(N704,'[9]Productos PD'!$B$2:$C$349,2,FALSE)</f>
        <v>Acciones de capacitación y formación laboral realizadas.</v>
      </c>
      <c r="P704" s="96" t="s">
        <v>952</v>
      </c>
      <c r="Q704" s="96">
        <v>4</v>
      </c>
      <c r="R704" s="122" t="s">
        <v>953</v>
      </c>
      <c r="S704" s="125">
        <v>1</v>
      </c>
      <c r="T704" s="102" t="s">
        <v>1602</v>
      </c>
      <c r="U704" s="294" t="s">
        <v>1773</v>
      </c>
      <c r="V704" s="96" t="s">
        <v>952</v>
      </c>
      <c r="W704" s="125">
        <v>350</v>
      </c>
      <c r="X704" s="96" t="s">
        <v>956</v>
      </c>
      <c r="Y704" s="122">
        <v>0.5</v>
      </c>
      <c r="Z704" s="126">
        <v>50</v>
      </c>
      <c r="AA704" s="126">
        <v>54</v>
      </c>
      <c r="AB704" s="113">
        <v>100</v>
      </c>
      <c r="AC704" s="129">
        <v>110</v>
      </c>
      <c r="AD704" s="113">
        <v>100</v>
      </c>
      <c r="AE704" s="170">
        <v>68</v>
      </c>
      <c r="AF704" s="113">
        <v>100</v>
      </c>
      <c r="AG704" s="284"/>
      <c r="AH704" s="54">
        <f t="shared" si="22"/>
        <v>0.66285714285714281</v>
      </c>
      <c r="AI704" s="54">
        <f t="shared" si="23"/>
        <v>0.66285714285714281</v>
      </c>
      <c r="AJ704" s="135">
        <v>5928789</v>
      </c>
      <c r="AK704" s="109">
        <v>51301</v>
      </c>
      <c r="AL704" s="147" t="s">
        <v>1433</v>
      </c>
      <c r="AM704" s="295">
        <v>3000000</v>
      </c>
      <c r="AN704" s="192"/>
    </row>
    <row r="705" spans="1:40" ht="25.5" x14ac:dyDescent="0.25">
      <c r="A705" s="96">
        <v>2</v>
      </c>
      <c r="B705" s="102" t="s">
        <v>402</v>
      </c>
      <c r="C705" s="96">
        <v>3</v>
      </c>
      <c r="D705" s="96" t="s">
        <v>1763</v>
      </c>
      <c r="E705" s="102" t="s">
        <v>1764</v>
      </c>
      <c r="F705" s="98">
        <v>2</v>
      </c>
      <c r="G705" s="96" t="s">
        <v>1765</v>
      </c>
      <c r="H705" s="102" t="s">
        <v>1766</v>
      </c>
      <c r="I705" s="96">
        <v>10</v>
      </c>
      <c r="J705" s="96">
        <v>8</v>
      </c>
      <c r="K705" s="102" t="s">
        <v>1767</v>
      </c>
      <c r="L705" s="98">
        <v>2020051290049</v>
      </c>
      <c r="M705" s="96">
        <v>2</v>
      </c>
      <c r="N705" s="96">
        <v>2322</v>
      </c>
      <c r="O705" s="97" t="str">
        <f>+VLOOKUP(N705,'[9]Productos PD'!$B$2:$C$349,2,FALSE)</f>
        <v>Acciones de capacitación y formación laboral realizadas.</v>
      </c>
      <c r="P705" s="96" t="s">
        <v>952</v>
      </c>
      <c r="Q705" s="96">
        <v>4</v>
      </c>
      <c r="R705" s="122" t="s">
        <v>953</v>
      </c>
      <c r="S705" s="125">
        <v>1</v>
      </c>
      <c r="T705" s="102" t="s">
        <v>1602</v>
      </c>
      <c r="U705" s="294" t="s">
        <v>1773</v>
      </c>
      <c r="V705" s="96" t="s">
        <v>952</v>
      </c>
      <c r="W705" s="125">
        <v>350</v>
      </c>
      <c r="X705" s="96" t="s">
        <v>956</v>
      </c>
      <c r="Y705" s="122">
        <v>0.5</v>
      </c>
      <c r="Z705" s="126">
        <v>50</v>
      </c>
      <c r="AA705" s="126">
        <v>54</v>
      </c>
      <c r="AB705" s="113">
        <v>100</v>
      </c>
      <c r="AC705" s="129">
        <v>110</v>
      </c>
      <c r="AD705" s="113">
        <v>100</v>
      </c>
      <c r="AE705" s="170">
        <v>68</v>
      </c>
      <c r="AF705" s="113">
        <v>100</v>
      </c>
      <c r="AG705" s="284"/>
      <c r="AH705" s="54">
        <f t="shared" si="22"/>
        <v>0.66285714285714281</v>
      </c>
      <c r="AI705" s="54">
        <f t="shared" si="23"/>
        <v>0.66285714285714281</v>
      </c>
      <c r="AJ705" s="135">
        <v>2350850</v>
      </c>
      <c r="AK705" s="109">
        <v>31301</v>
      </c>
      <c r="AL705" s="147" t="s">
        <v>957</v>
      </c>
      <c r="AM705" s="291">
        <v>2350850</v>
      </c>
      <c r="AN705" s="192"/>
    </row>
    <row r="706" spans="1:40" ht="25.5" x14ac:dyDescent="0.25">
      <c r="A706" s="96">
        <v>2</v>
      </c>
      <c r="B706" s="102" t="s">
        <v>402</v>
      </c>
      <c r="C706" s="96">
        <v>3</v>
      </c>
      <c r="D706" s="96" t="s">
        <v>1763</v>
      </c>
      <c r="E706" s="102" t="s">
        <v>1764</v>
      </c>
      <c r="F706" s="98">
        <v>2</v>
      </c>
      <c r="G706" s="96" t="s">
        <v>1765</v>
      </c>
      <c r="H706" s="102" t="s">
        <v>1766</v>
      </c>
      <c r="I706" s="96">
        <v>10</v>
      </c>
      <c r="J706" s="96">
        <v>8</v>
      </c>
      <c r="K706" s="102" t="s">
        <v>1767</v>
      </c>
      <c r="L706" s="98">
        <v>2020051290049</v>
      </c>
      <c r="M706" s="96">
        <v>3</v>
      </c>
      <c r="N706" s="96">
        <v>2323</v>
      </c>
      <c r="O706" s="97" t="str">
        <f>+VLOOKUP(N706,'[9]Productos PD'!$B$2:$C$349,2,FALSE)</f>
        <v>Acciones institucionales integrales para la orientación laboral.</v>
      </c>
      <c r="P706" s="96" t="s">
        <v>952</v>
      </c>
      <c r="Q706" s="96">
        <v>2</v>
      </c>
      <c r="R706" s="122" t="s">
        <v>1180</v>
      </c>
      <c r="S706" s="125">
        <v>2</v>
      </c>
      <c r="T706" s="102" t="s">
        <v>1602</v>
      </c>
      <c r="U706" s="294" t="s">
        <v>1774</v>
      </c>
      <c r="V706" s="96" t="s">
        <v>952</v>
      </c>
      <c r="W706" s="125">
        <v>500</v>
      </c>
      <c r="X706" s="96" t="s">
        <v>956</v>
      </c>
      <c r="Y706" s="122">
        <v>0.6</v>
      </c>
      <c r="Z706" s="126">
        <v>75</v>
      </c>
      <c r="AA706" s="128">
        <v>130</v>
      </c>
      <c r="AB706" s="113">
        <v>125</v>
      </c>
      <c r="AC706" s="129">
        <v>122</v>
      </c>
      <c r="AD706" s="113">
        <v>150</v>
      </c>
      <c r="AE706" s="170">
        <v>101</v>
      </c>
      <c r="AF706" s="113">
        <v>150</v>
      </c>
      <c r="AG706" s="284"/>
      <c r="AH706" s="54">
        <f t="shared" si="22"/>
        <v>0.70599999999999996</v>
      </c>
      <c r="AI706" s="54">
        <f t="shared" si="23"/>
        <v>0.70599999999999996</v>
      </c>
      <c r="AJ706" s="135">
        <v>4701700</v>
      </c>
      <c r="AK706" s="109">
        <v>31301</v>
      </c>
      <c r="AL706" s="147" t="s">
        <v>957</v>
      </c>
      <c r="AM706" s="291">
        <v>4701700</v>
      </c>
      <c r="AN706" s="192"/>
    </row>
    <row r="707" spans="1:40" ht="25.5" x14ac:dyDescent="0.2">
      <c r="A707" s="96">
        <v>2</v>
      </c>
      <c r="B707" s="102" t="s">
        <v>402</v>
      </c>
      <c r="C707" s="96">
        <v>3</v>
      </c>
      <c r="D707" s="96" t="s">
        <v>1763</v>
      </c>
      <c r="E707" s="102" t="s">
        <v>1764</v>
      </c>
      <c r="F707" s="98">
        <v>2</v>
      </c>
      <c r="G707" s="96" t="s">
        <v>1765</v>
      </c>
      <c r="H707" s="102" t="s">
        <v>1766</v>
      </c>
      <c r="I707" s="96">
        <v>10</v>
      </c>
      <c r="J707" s="96">
        <v>8</v>
      </c>
      <c r="K707" s="102" t="s">
        <v>1767</v>
      </c>
      <c r="L707" s="98">
        <v>2020051290049</v>
      </c>
      <c r="M707" s="96">
        <v>3</v>
      </c>
      <c r="N707" s="96">
        <v>2323</v>
      </c>
      <c r="O707" s="97" t="str">
        <f>+VLOOKUP(N707,'[9]Productos PD'!$B$2:$C$349,2,FALSE)</f>
        <v>Acciones institucionales integrales para la orientación laboral.</v>
      </c>
      <c r="P707" s="96" t="s">
        <v>952</v>
      </c>
      <c r="Q707" s="96">
        <v>2</v>
      </c>
      <c r="R707" s="122" t="s">
        <v>1180</v>
      </c>
      <c r="S707" s="125">
        <v>2</v>
      </c>
      <c r="T707" s="102" t="s">
        <v>1602</v>
      </c>
      <c r="U707" s="97" t="s">
        <v>1775</v>
      </c>
      <c r="V707" s="96" t="s">
        <v>952</v>
      </c>
      <c r="W707" s="125">
        <v>70</v>
      </c>
      <c r="X707" s="96" t="s">
        <v>956</v>
      </c>
      <c r="Y707" s="144">
        <v>0.4</v>
      </c>
      <c r="Z707" s="126">
        <v>7</v>
      </c>
      <c r="AA707" s="126">
        <v>7</v>
      </c>
      <c r="AB707" s="113">
        <v>21</v>
      </c>
      <c r="AC707" s="129">
        <v>21</v>
      </c>
      <c r="AD707" s="113">
        <v>21</v>
      </c>
      <c r="AE707" s="170">
        <v>11</v>
      </c>
      <c r="AF707" s="113">
        <v>21</v>
      </c>
      <c r="AG707" s="284"/>
      <c r="AH707" s="54">
        <f t="shared" si="22"/>
        <v>0.55714285714285716</v>
      </c>
      <c r="AI707" s="54">
        <f t="shared" si="23"/>
        <v>0.55714285714285716</v>
      </c>
      <c r="AJ707" s="135">
        <v>13000000</v>
      </c>
      <c r="AK707" s="109">
        <v>31301</v>
      </c>
      <c r="AL707" s="147" t="s">
        <v>957</v>
      </c>
      <c r="AM707" s="296">
        <v>12991630</v>
      </c>
      <c r="AN707" s="192"/>
    </row>
    <row r="708" spans="1:40" ht="25.5" x14ac:dyDescent="0.25">
      <c r="A708" s="96">
        <v>2</v>
      </c>
      <c r="B708" s="102" t="s">
        <v>402</v>
      </c>
      <c r="C708" s="96">
        <v>3</v>
      </c>
      <c r="D708" s="96" t="s">
        <v>1763</v>
      </c>
      <c r="E708" s="102" t="s">
        <v>1764</v>
      </c>
      <c r="F708" s="98">
        <v>2</v>
      </c>
      <c r="G708" s="96" t="s">
        <v>1765</v>
      </c>
      <c r="H708" s="102" t="s">
        <v>1766</v>
      </c>
      <c r="I708" s="96">
        <v>10</v>
      </c>
      <c r="J708" s="96">
        <v>8</v>
      </c>
      <c r="K708" s="102" t="s">
        <v>1767</v>
      </c>
      <c r="L708" s="98">
        <v>2020051290049</v>
      </c>
      <c r="M708" s="96">
        <v>3</v>
      </c>
      <c r="N708" s="96">
        <v>2323</v>
      </c>
      <c r="O708" s="97" t="str">
        <f>+VLOOKUP(N708,'[9]Productos PD'!$B$2:$C$349,2,FALSE)</f>
        <v>Acciones institucionales integrales para la orientación laboral.</v>
      </c>
      <c r="P708" s="96" t="s">
        <v>952</v>
      </c>
      <c r="Q708" s="96">
        <v>2</v>
      </c>
      <c r="R708" s="122" t="s">
        <v>1180</v>
      </c>
      <c r="S708" s="125">
        <v>2</v>
      </c>
      <c r="T708" s="102" t="s">
        <v>1602</v>
      </c>
      <c r="U708" s="97" t="s">
        <v>1775</v>
      </c>
      <c r="V708" s="96" t="s">
        <v>952</v>
      </c>
      <c r="W708" s="125">
        <v>70</v>
      </c>
      <c r="X708" s="96" t="s">
        <v>956</v>
      </c>
      <c r="Y708" s="144">
        <v>0.4</v>
      </c>
      <c r="Z708" s="126">
        <v>7</v>
      </c>
      <c r="AA708" s="126">
        <v>7</v>
      </c>
      <c r="AB708" s="113">
        <v>21</v>
      </c>
      <c r="AC708" s="129">
        <v>21</v>
      </c>
      <c r="AD708" s="113">
        <v>21</v>
      </c>
      <c r="AE708" s="170">
        <v>11</v>
      </c>
      <c r="AF708" s="113">
        <v>21</v>
      </c>
      <c r="AG708" s="284"/>
      <c r="AH708" s="54">
        <f t="shared" si="22"/>
        <v>0.55714285714285716</v>
      </c>
      <c r="AI708" s="54">
        <f t="shared" si="23"/>
        <v>0.55714285714285716</v>
      </c>
      <c r="AJ708" s="135">
        <v>17127665</v>
      </c>
      <c r="AK708" s="109">
        <v>51301</v>
      </c>
      <c r="AL708" s="147" t="s">
        <v>1433</v>
      </c>
      <c r="AM708" s="295">
        <v>3000000</v>
      </c>
      <c r="AN708" s="192"/>
    </row>
    <row r="709" spans="1:40" ht="25.5" x14ac:dyDescent="0.25">
      <c r="A709" s="96">
        <v>2</v>
      </c>
      <c r="B709" s="102" t="s">
        <v>402</v>
      </c>
      <c r="C709" s="96">
        <v>3</v>
      </c>
      <c r="D709" s="96" t="s">
        <v>1763</v>
      </c>
      <c r="E709" s="102" t="s">
        <v>1764</v>
      </c>
      <c r="F709" s="98">
        <v>2</v>
      </c>
      <c r="G709" s="96" t="s">
        <v>1765</v>
      </c>
      <c r="H709" s="102" t="s">
        <v>1766</v>
      </c>
      <c r="I709" s="96">
        <v>10</v>
      </c>
      <c r="J709" s="96">
        <v>8</v>
      </c>
      <c r="K709" s="102" t="s">
        <v>1767</v>
      </c>
      <c r="L709" s="98">
        <v>2020051290049</v>
      </c>
      <c r="M709" s="96">
        <v>4</v>
      </c>
      <c r="N709" s="96">
        <v>2324</v>
      </c>
      <c r="O709" s="97" t="str">
        <f>+VLOOKUP(N709,'[9]Productos PD'!$B$2:$C$349,2,FALSE)</f>
        <v>Eventos de empleo realizados.</v>
      </c>
      <c r="P709" s="96" t="s">
        <v>952</v>
      </c>
      <c r="Q709" s="96">
        <v>13</v>
      </c>
      <c r="R709" s="122" t="s">
        <v>953</v>
      </c>
      <c r="S709" s="125">
        <v>4</v>
      </c>
      <c r="T709" s="102" t="s">
        <v>1602</v>
      </c>
      <c r="U709" s="294" t="s">
        <v>1776</v>
      </c>
      <c r="V709" s="96" t="s">
        <v>952</v>
      </c>
      <c r="W709" s="125">
        <v>4</v>
      </c>
      <c r="X709" s="96" t="s">
        <v>956</v>
      </c>
      <c r="Y709" s="122">
        <v>1</v>
      </c>
      <c r="Z709" s="126">
        <v>1</v>
      </c>
      <c r="AA709" s="126">
        <v>2</v>
      </c>
      <c r="AB709" s="113">
        <v>1</v>
      </c>
      <c r="AC709" s="129">
        <v>0</v>
      </c>
      <c r="AD709" s="113">
        <v>1</v>
      </c>
      <c r="AE709" s="170">
        <v>2</v>
      </c>
      <c r="AF709" s="113">
        <v>1</v>
      </c>
      <c r="AG709" s="284"/>
      <c r="AH709" s="54">
        <f t="shared" si="22"/>
        <v>1</v>
      </c>
      <c r="AI709" s="54">
        <f t="shared" si="23"/>
        <v>1</v>
      </c>
      <c r="AJ709" s="135">
        <v>2000000</v>
      </c>
      <c r="AK709" s="109">
        <v>31301</v>
      </c>
      <c r="AL709" s="147" t="s">
        <v>957</v>
      </c>
      <c r="AM709" s="295">
        <v>2000000</v>
      </c>
      <c r="AN709" s="192"/>
    </row>
    <row r="710" spans="1:40" ht="25.5" x14ac:dyDescent="0.25">
      <c r="A710" s="96">
        <v>2</v>
      </c>
      <c r="B710" s="102" t="s">
        <v>402</v>
      </c>
      <c r="C710" s="96">
        <v>3</v>
      </c>
      <c r="D710" s="96" t="s">
        <v>1763</v>
      </c>
      <c r="E710" s="102" t="s">
        <v>1764</v>
      </c>
      <c r="F710" s="98">
        <v>2</v>
      </c>
      <c r="G710" s="96" t="s">
        <v>1765</v>
      </c>
      <c r="H710" s="102" t="s">
        <v>1766</v>
      </c>
      <c r="I710" s="96">
        <v>10</v>
      </c>
      <c r="J710" s="96">
        <v>8</v>
      </c>
      <c r="K710" s="102" t="s">
        <v>1767</v>
      </c>
      <c r="L710" s="98">
        <v>2020051290049</v>
      </c>
      <c r="M710" s="96">
        <v>4</v>
      </c>
      <c r="N710" s="96">
        <v>2324</v>
      </c>
      <c r="O710" s="97" t="str">
        <f>+VLOOKUP(N710,'[9]Productos PD'!$B$2:$C$349,2,FALSE)</f>
        <v>Eventos de empleo realizados.</v>
      </c>
      <c r="P710" s="96" t="s">
        <v>952</v>
      </c>
      <c r="Q710" s="96">
        <v>13</v>
      </c>
      <c r="R710" s="122" t="s">
        <v>953</v>
      </c>
      <c r="S710" s="125">
        <v>4</v>
      </c>
      <c r="T710" s="102" t="s">
        <v>1602</v>
      </c>
      <c r="U710" s="294" t="s">
        <v>1776</v>
      </c>
      <c r="V710" s="96" t="s">
        <v>952</v>
      </c>
      <c r="W710" s="125">
        <v>4</v>
      </c>
      <c r="X710" s="96" t="s">
        <v>956</v>
      </c>
      <c r="Y710" s="122">
        <v>1</v>
      </c>
      <c r="Z710" s="126">
        <v>1</v>
      </c>
      <c r="AA710" s="126">
        <v>2</v>
      </c>
      <c r="AB710" s="113">
        <v>1</v>
      </c>
      <c r="AC710" s="129">
        <v>0</v>
      </c>
      <c r="AD710" s="113">
        <v>1</v>
      </c>
      <c r="AE710" s="170">
        <v>2</v>
      </c>
      <c r="AF710" s="113">
        <v>1</v>
      </c>
      <c r="AG710" s="284"/>
      <c r="AH710" s="54">
        <f t="shared" si="22"/>
        <v>1</v>
      </c>
      <c r="AI710" s="54">
        <f t="shared" si="23"/>
        <v>1</v>
      </c>
      <c r="AJ710" s="135">
        <v>5402698</v>
      </c>
      <c r="AK710" s="109">
        <v>31602</v>
      </c>
      <c r="AL710" s="147" t="s">
        <v>957</v>
      </c>
      <c r="AM710" s="291">
        <v>5402698</v>
      </c>
      <c r="AN710" s="192"/>
    </row>
    <row r="711" spans="1:40" ht="25.5" x14ac:dyDescent="0.25">
      <c r="A711" s="96">
        <v>2</v>
      </c>
      <c r="B711" s="102" t="s">
        <v>402</v>
      </c>
      <c r="C711" s="96">
        <v>3</v>
      </c>
      <c r="D711" s="96" t="s">
        <v>1763</v>
      </c>
      <c r="E711" s="102" t="s">
        <v>1764</v>
      </c>
      <c r="F711" s="98">
        <v>2</v>
      </c>
      <c r="G711" s="96" t="s">
        <v>1765</v>
      </c>
      <c r="H711" s="102" t="s">
        <v>1766</v>
      </c>
      <c r="I711" s="96">
        <v>10</v>
      </c>
      <c r="J711" s="96">
        <v>8</v>
      </c>
      <c r="K711" s="102" t="s">
        <v>1767</v>
      </c>
      <c r="L711" s="98">
        <v>2020051290049</v>
      </c>
      <c r="M711" s="96">
        <v>4</v>
      </c>
      <c r="N711" s="96">
        <v>2324</v>
      </c>
      <c r="O711" s="97" t="str">
        <f>+VLOOKUP(N711,'[9]Productos PD'!$B$2:$C$349,2,FALSE)</f>
        <v>Eventos de empleo realizados.</v>
      </c>
      <c r="P711" s="96" t="s">
        <v>952</v>
      </c>
      <c r="Q711" s="96">
        <v>13</v>
      </c>
      <c r="R711" s="122" t="s">
        <v>953</v>
      </c>
      <c r="S711" s="125">
        <v>4</v>
      </c>
      <c r="T711" s="102" t="s">
        <v>1602</v>
      </c>
      <c r="U711" s="294" t="s">
        <v>1776</v>
      </c>
      <c r="V711" s="96" t="s">
        <v>952</v>
      </c>
      <c r="W711" s="125">
        <v>4</v>
      </c>
      <c r="X711" s="96" t="s">
        <v>956</v>
      </c>
      <c r="Y711" s="122">
        <v>1</v>
      </c>
      <c r="Z711" s="126">
        <v>1</v>
      </c>
      <c r="AA711" s="126">
        <v>2</v>
      </c>
      <c r="AB711" s="113">
        <v>1</v>
      </c>
      <c r="AC711" s="129">
        <v>0</v>
      </c>
      <c r="AD711" s="113">
        <v>1</v>
      </c>
      <c r="AE711" s="170">
        <v>2</v>
      </c>
      <c r="AF711" s="113">
        <v>1</v>
      </c>
      <c r="AG711" s="284"/>
      <c r="AH711" s="54">
        <f t="shared" si="22"/>
        <v>1</v>
      </c>
      <c r="AI711" s="54">
        <f t="shared" si="23"/>
        <v>1</v>
      </c>
      <c r="AJ711" s="135">
        <v>50000000</v>
      </c>
      <c r="AK711" s="109"/>
      <c r="AL711" s="149" t="s">
        <v>965</v>
      </c>
      <c r="AM711" s="295">
        <v>20000000</v>
      </c>
      <c r="AN711" s="192"/>
    </row>
    <row r="712" spans="1:40" ht="25.5" x14ac:dyDescent="0.25">
      <c r="A712" s="96">
        <v>2</v>
      </c>
      <c r="B712" s="102" t="s">
        <v>402</v>
      </c>
      <c r="C712" s="96">
        <v>2</v>
      </c>
      <c r="D712" s="96" t="s">
        <v>1777</v>
      </c>
      <c r="E712" s="102" t="s">
        <v>1778</v>
      </c>
      <c r="F712" s="98">
        <v>1</v>
      </c>
      <c r="G712" s="96" t="s">
        <v>1779</v>
      </c>
      <c r="H712" s="102" t="s">
        <v>1780</v>
      </c>
      <c r="I712" s="96">
        <v>11</v>
      </c>
      <c r="J712" s="96"/>
      <c r="K712" s="102" t="s">
        <v>1781</v>
      </c>
      <c r="L712" s="98">
        <v>2020051290034</v>
      </c>
      <c r="M712" s="96">
        <v>1</v>
      </c>
      <c r="N712" s="96">
        <v>2211</v>
      </c>
      <c r="O712" s="97" t="str">
        <f>+VLOOKUP(N712,'[9]Productos PD'!$B$2:$C$349,2,FALSE)</f>
        <v>Estructuración, formulación e implementación del modelo de emprendimiento sostenible del Municipio de Caldas.</v>
      </c>
      <c r="P712" s="96" t="s">
        <v>1295</v>
      </c>
      <c r="Q712" s="122">
        <v>1</v>
      </c>
      <c r="R712" s="122" t="s">
        <v>1001</v>
      </c>
      <c r="S712" s="122">
        <v>0.25</v>
      </c>
      <c r="T712" s="102" t="s">
        <v>1602</v>
      </c>
      <c r="U712" s="101" t="s">
        <v>1782</v>
      </c>
      <c r="V712" s="96" t="s">
        <v>952</v>
      </c>
      <c r="W712" s="125">
        <v>1</v>
      </c>
      <c r="X712" s="103" t="s">
        <v>962</v>
      </c>
      <c r="Y712" s="122">
        <v>0.5</v>
      </c>
      <c r="Z712" s="126">
        <v>1</v>
      </c>
      <c r="AA712" s="126">
        <v>1</v>
      </c>
      <c r="AB712" s="113">
        <v>1</v>
      </c>
      <c r="AC712" s="129">
        <v>1</v>
      </c>
      <c r="AD712" s="113">
        <v>1</v>
      </c>
      <c r="AE712" s="170">
        <v>1</v>
      </c>
      <c r="AF712" s="113">
        <v>1</v>
      </c>
      <c r="AG712" s="284"/>
      <c r="AH712" s="54">
        <f t="shared" si="22"/>
        <v>1</v>
      </c>
      <c r="AI712" s="54">
        <f t="shared" si="23"/>
        <v>1</v>
      </c>
      <c r="AJ712" s="135">
        <v>12553126</v>
      </c>
      <c r="AK712" s="109">
        <v>51301</v>
      </c>
      <c r="AL712" s="147" t="s">
        <v>985</v>
      </c>
      <c r="AM712" s="291">
        <v>9046038</v>
      </c>
      <c r="AN712" s="192"/>
    </row>
    <row r="713" spans="1:40" ht="25.5" x14ac:dyDescent="0.25">
      <c r="A713" s="96">
        <v>2</v>
      </c>
      <c r="B713" s="102" t="s">
        <v>402</v>
      </c>
      <c r="C713" s="96">
        <v>2</v>
      </c>
      <c r="D713" s="96" t="s">
        <v>1777</v>
      </c>
      <c r="E713" s="102" t="s">
        <v>1778</v>
      </c>
      <c r="F713" s="98">
        <v>1</v>
      </c>
      <c r="G713" s="96" t="s">
        <v>1779</v>
      </c>
      <c r="H713" s="102" t="s">
        <v>1780</v>
      </c>
      <c r="I713" s="96">
        <v>11</v>
      </c>
      <c r="J713" s="96"/>
      <c r="K713" s="102" t="s">
        <v>1781</v>
      </c>
      <c r="L713" s="98">
        <v>2020051290034</v>
      </c>
      <c r="M713" s="96">
        <v>1</v>
      </c>
      <c r="N713" s="96">
        <v>2211</v>
      </c>
      <c r="O713" s="97" t="str">
        <f>+VLOOKUP(N713,'[9]Productos PD'!$B$2:$C$349,2,FALSE)</f>
        <v>Estructuración, formulación e implementación del modelo de emprendimiento sostenible del Municipio de Caldas.</v>
      </c>
      <c r="P713" s="96" t="s">
        <v>1295</v>
      </c>
      <c r="Q713" s="122">
        <v>1</v>
      </c>
      <c r="R713" s="122" t="s">
        <v>1001</v>
      </c>
      <c r="S713" s="122">
        <v>0.25</v>
      </c>
      <c r="T713" s="102" t="s">
        <v>1602</v>
      </c>
      <c r="U713" s="101" t="s">
        <v>1782</v>
      </c>
      <c r="V713" s="96" t="s">
        <v>952</v>
      </c>
      <c r="W713" s="125">
        <v>1</v>
      </c>
      <c r="X713" s="103" t="s">
        <v>962</v>
      </c>
      <c r="Y713" s="122">
        <v>0.5</v>
      </c>
      <c r="Z713" s="126">
        <v>1</v>
      </c>
      <c r="AA713" s="126">
        <v>1</v>
      </c>
      <c r="AB713" s="113">
        <v>1</v>
      </c>
      <c r="AC713" s="129">
        <v>1</v>
      </c>
      <c r="AD713" s="113">
        <v>1</v>
      </c>
      <c r="AE713" s="170">
        <v>1</v>
      </c>
      <c r="AF713" s="113">
        <v>1</v>
      </c>
      <c r="AG713" s="284"/>
      <c r="AH713" s="54">
        <f t="shared" ref="AH713:AH765" si="24">+IF(X713="Acumulado",(AA713+AC713+AE713+AG713)/(Z713+AB713+AD713+AF713),
IF(X713="No acumulado",IF(AG713&lt;&gt;"",(AG713/IF(AF713=0,1,AF713)),IF(AE713&lt;&gt;"",(AE713/IF(AD713=0,1,AD713)),IF(AC713&lt;&gt;"",(AC713/IF(AB713=0,1,AB713)),IF(AA713&lt;&gt;"",(AA713/IF(Z713=0,1,Z713)))))), IF(X713="Mantenimiento",IF(AG713&lt;&gt;"",(AG713/IF(AG713=0,1,AG713)),IF(AE713&lt;&gt;"",(AE713/IF(AE713=0,1,AE713)),IF(AC713&lt;&gt;"",(AC713/IF(AC713=0,1,AC713)),IF(AA713&lt;&gt;"",(AA713/IF(AA713=0,1,AA713)))))))))</f>
        <v>1</v>
      </c>
      <c r="AI713" s="54">
        <f t="shared" ref="AI713:AI765" si="25">+IF(AH713&gt;1,1,AH713)</f>
        <v>1</v>
      </c>
      <c r="AJ713" s="135">
        <v>1245275.076923077</v>
      </c>
      <c r="AK713" s="109">
        <v>31301</v>
      </c>
      <c r="AL713" s="147" t="s">
        <v>957</v>
      </c>
      <c r="AM713" s="291">
        <v>1148420</v>
      </c>
      <c r="AN713" s="192"/>
    </row>
    <row r="714" spans="1:40" ht="25.5" x14ac:dyDescent="0.25">
      <c r="A714" s="96">
        <v>2</v>
      </c>
      <c r="B714" s="102" t="s">
        <v>402</v>
      </c>
      <c r="C714" s="96">
        <v>2</v>
      </c>
      <c r="D714" s="96" t="s">
        <v>1777</v>
      </c>
      <c r="E714" s="102" t="s">
        <v>1778</v>
      </c>
      <c r="F714" s="98">
        <v>1</v>
      </c>
      <c r="G714" s="96" t="s">
        <v>1779</v>
      </c>
      <c r="H714" s="102" t="s">
        <v>1780</v>
      </c>
      <c r="I714" s="96">
        <v>11</v>
      </c>
      <c r="J714" s="96"/>
      <c r="K714" s="102" t="s">
        <v>1781</v>
      </c>
      <c r="L714" s="98">
        <v>2020051290034</v>
      </c>
      <c r="M714" s="96">
        <v>1</v>
      </c>
      <c r="N714" s="96">
        <v>2211</v>
      </c>
      <c r="O714" s="97" t="str">
        <f>+VLOOKUP(N714,'[9]Productos PD'!$B$2:$C$349,2,FALSE)</f>
        <v>Estructuración, formulación e implementación del modelo de emprendimiento sostenible del Municipio de Caldas.</v>
      </c>
      <c r="P714" s="96" t="s">
        <v>1295</v>
      </c>
      <c r="Q714" s="122">
        <v>1</v>
      </c>
      <c r="R714" s="122" t="s">
        <v>1001</v>
      </c>
      <c r="S714" s="122">
        <v>0.25</v>
      </c>
      <c r="T714" s="102" t="s">
        <v>1602</v>
      </c>
      <c r="U714" s="101" t="s">
        <v>1783</v>
      </c>
      <c r="V714" s="96" t="s">
        <v>952</v>
      </c>
      <c r="W714" s="125">
        <v>4</v>
      </c>
      <c r="X714" s="98" t="s">
        <v>956</v>
      </c>
      <c r="Y714" s="122">
        <v>0.5</v>
      </c>
      <c r="Z714" s="126">
        <v>1</v>
      </c>
      <c r="AA714" s="126">
        <v>1</v>
      </c>
      <c r="AB714" s="113">
        <v>1</v>
      </c>
      <c r="AC714" s="129">
        <v>1</v>
      </c>
      <c r="AD714" s="113">
        <v>1</v>
      </c>
      <c r="AE714" s="170">
        <v>1</v>
      </c>
      <c r="AF714" s="113">
        <v>1</v>
      </c>
      <c r="AG714" s="287"/>
      <c r="AH714" s="54">
        <f t="shared" si="24"/>
        <v>0.75</v>
      </c>
      <c r="AI714" s="54">
        <f t="shared" si="25"/>
        <v>0.75</v>
      </c>
      <c r="AJ714" s="135">
        <v>1245275.076923077</v>
      </c>
      <c r="AK714" s="109">
        <v>31301</v>
      </c>
      <c r="AL714" s="147" t="s">
        <v>957</v>
      </c>
      <c r="AM714" s="291">
        <v>1148420</v>
      </c>
      <c r="AN714" s="192"/>
    </row>
    <row r="715" spans="1:40" ht="25.5" x14ac:dyDescent="0.25">
      <c r="A715" s="96">
        <v>2</v>
      </c>
      <c r="B715" s="102" t="s">
        <v>402</v>
      </c>
      <c r="C715" s="96">
        <v>2</v>
      </c>
      <c r="D715" s="96" t="s">
        <v>1777</v>
      </c>
      <c r="E715" s="102" t="s">
        <v>1778</v>
      </c>
      <c r="F715" s="98">
        <v>1</v>
      </c>
      <c r="G715" s="96" t="s">
        <v>1779</v>
      </c>
      <c r="H715" s="102" t="s">
        <v>1780</v>
      </c>
      <c r="I715" s="96">
        <v>11</v>
      </c>
      <c r="J715" s="96"/>
      <c r="K715" s="102" t="s">
        <v>1784</v>
      </c>
      <c r="L715" s="98">
        <v>2020051290034</v>
      </c>
      <c r="M715" s="96">
        <v>2</v>
      </c>
      <c r="N715" s="96">
        <v>2212</v>
      </c>
      <c r="O715" s="97" t="str">
        <f>+VLOOKUP(N715,'[9]Productos PD'!$B$2:$C$349,2,FALSE)</f>
        <v>Acciones que promuevan la formación permanente para el empleo y el emprendimiento.</v>
      </c>
      <c r="P715" s="96" t="s">
        <v>952</v>
      </c>
      <c r="Q715" s="96">
        <v>4</v>
      </c>
      <c r="R715" s="122" t="s">
        <v>1180</v>
      </c>
      <c r="S715" s="125">
        <v>4</v>
      </c>
      <c r="T715" s="102" t="s">
        <v>1602</v>
      </c>
      <c r="U715" s="294" t="s">
        <v>1785</v>
      </c>
      <c r="V715" s="96" t="s">
        <v>952</v>
      </c>
      <c r="W715" s="125">
        <v>10</v>
      </c>
      <c r="X715" s="96" t="s">
        <v>956</v>
      </c>
      <c r="Y715" s="122">
        <v>0.3</v>
      </c>
      <c r="Z715" s="126">
        <v>3</v>
      </c>
      <c r="AA715" s="126">
        <v>3</v>
      </c>
      <c r="AB715" s="113">
        <v>3</v>
      </c>
      <c r="AC715" s="129">
        <v>3</v>
      </c>
      <c r="AD715" s="113">
        <v>3</v>
      </c>
      <c r="AE715" s="170">
        <v>3</v>
      </c>
      <c r="AF715" s="113">
        <v>1</v>
      </c>
      <c r="AG715" s="284"/>
      <c r="AH715" s="54">
        <f t="shared" si="24"/>
        <v>0.9</v>
      </c>
      <c r="AI715" s="54">
        <f t="shared" si="25"/>
        <v>0.9</v>
      </c>
      <c r="AJ715" s="135">
        <v>1000000</v>
      </c>
      <c r="AK715" s="109">
        <v>51301</v>
      </c>
      <c r="AL715" s="147" t="s">
        <v>985</v>
      </c>
      <c r="AM715" s="295">
        <v>1000000</v>
      </c>
      <c r="AN715" s="192"/>
    </row>
    <row r="716" spans="1:40" ht="25.5" x14ac:dyDescent="0.25">
      <c r="A716" s="96">
        <v>2</v>
      </c>
      <c r="B716" s="102" t="s">
        <v>402</v>
      </c>
      <c r="C716" s="96">
        <v>2</v>
      </c>
      <c r="D716" s="96" t="s">
        <v>1777</v>
      </c>
      <c r="E716" s="102" t="s">
        <v>1778</v>
      </c>
      <c r="F716" s="98">
        <v>1</v>
      </c>
      <c r="G716" s="96" t="s">
        <v>1779</v>
      </c>
      <c r="H716" s="102" t="s">
        <v>1780</v>
      </c>
      <c r="I716" s="96">
        <v>11</v>
      </c>
      <c r="J716" s="96"/>
      <c r="K716" s="102" t="s">
        <v>1784</v>
      </c>
      <c r="L716" s="98">
        <v>2020051290034</v>
      </c>
      <c r="M716" s="96">
        <v>2</v>
      </c>
      <c r="N716" s="96">
        <v>2212</v>
      </c>
      <c r="O716" s="97" t="str">
        <f>+VLOOKUP(N716,'[9]Productos PD'!$B$2:$C$349,2,FALSE)</f>
        <v>Acciones que promuevan la formación permanente para el empleo y el emprendimiento.</v>
      </c>
      <c r="P716" s="96" t="s">
        <v>952</v>
      </c>
      <c r="Q716" s="96">
        <v>4</v>
      </c>
      <c r="R716" s="122" t="s">
        <v>1180</v>
      </c>
      <c r="S716" s="125">
        <v>4</v>
      </c>
      <c r="T716" s="102" t="s">
        <v>1602</v>
      </c>
      <c r="U716" s="294" t="s">
        <v>1785</v>
      </c>
      <c r="V716" s="96" t="s">
        <v>952</v>
      </c>
      <c r="W716" s="125">
        <v>10</v>
      </c>
      <c r="X716" s="96" t="s">
        <v>956</v>
      </c>
      <c r="Y716" s="122">
        <v>0.3</v>
      </c>
      <c r="Z716" s="126">
        <v>3</v>
      </c>
      <c r="AA716" s="126">
        <v>3</v>
      </c>
      <c r="AB716" s="113">
        <v>3</v>
      </c>
      <c r="AC716" s="129">
        <v>3</v>
      </c>
      <c r="AD716" s="113">
        <v>3</v>
      </c>
      <c r="AE716" s="170">
        <v>3</v>
      </c>
      <c r="AF716" s="113">
        <v>1</v>
      </c>
      <c r="AG716" s="284"/>
      <c r="AH716" s="54">
        <f t="shared" si="24"/>
        <v>0.9</v>
      </c>
      <c r="AI716" s="54">
        <f t="shared" si="25"/>
        <v>0.9</v>
      </c>
      <c r="AJ716" s="135">
        <v>1245275.076923077</v>
      </c>
      <c r="AK716" s="109">
        <v>31301</v>
      </c>
      <c r="AL716" s="147" t="s">
        <v>957</v>
      </c>
      <c r="AM716" s="291">
        <v>1148420</v>
      </c>
      <c r="AN716" s="192"/>
    </row>
    <row r="717" spans="1:40" ht="25.5" x14ac:dyDescent="0.25">
      <c r="A717" s="96">
        <v>2</v>
      </c>
      <c r="B717" s="102" t="s">
        <v>402</v>
      </c>
      <c r="C717" s="96">
        <v>2</v>
      </c>
      <c r="D717" s="96" t="s">
        <v>1777</v>
      </c>
      <c r="E717" s="102" t="s">
        <v>1778</v>
      </c>
      <c r="F717" s="98">
        <v>1</v>
      </c>
      <c r="G717" s="96" t="s">
        <v>1779</v>
      </c>
      <c r="H717" s="102" t="s">
        <v>1780</v>
      </c>
      <c r="I717" s="96">
        <v>11</v>
      </c>
      <c r="J717" s="96"/>
      <c r="K717" s="102" t="s">
        <v>1784</v>
      </c>
      <c r="L717" s="98">
        <v>2020051290034</v>
      </c>
      <c r="M717" s="96">
        <v>2</v>
      </c>
      <c r="N717" s="96">
        <v>2212</v>
      </c>
      <c r="O717" s="97" t="str">
        <f>+VLOOKUP(N717,'[9]Productos PD'!$B$2:$C$349,2,FALSE)</f>
        <v>Acciones que promuevan la formación permanente para el empleo y el emprendimiento.</v>
      </c>
      <c r="P717" s="96" t="s">
        <v>952</v>
      </c>
      <c r="Q717" s="96">
        <v>4</v>
      </c>
      <c r="R717" s="122" t="s">
        <v>1180</v>
      </c>
      <c r="S717" s="125">
        <v>4</v>
      </c>
      <c r="T717" s="102" t="s">
        <v>1602</v>
      </c>
      <c r="U717" s="294" t="s">
        <v>1786</v>
      </c>
      <c r="V717" s="96" t="s">
        <v>952</v>
      </c>
      <c r="W717" s="125">
        <v>350</v>
      </c>
      <c r="X717" s="96" t="s">
        <v>956</v>
      </c>
      <c r="Y717" s="122">
        <v>0.2</v>
      </c>
      <c r="Z717" s="126">
        <v>50</v>
      </c>
      <c r="AA717" s="126">
        <v>52</v>
      </c>
      <c r="AB717" s="113">
        <v>100</v>
      </c>
      <c r="AC717" s="129">
        <v>117</v>
      </c>
      <c r="AD717" s="113">
        <v>100</v>
      </c>
      <c r="AE717" s="170">
        <v>100</v>
      </c>
      <c r="AF717" s="113">
        <v>100</v>
      </c>
      <c r="AG717" s="284"/>
      <c r="AH717" s="54">
        <f t="shared" si="24"/>
        <v>0.76857142857142857</v>
      </c>
      <c r="AI717" s="54">
        <f t="shared" si="25"/>
        <v>0.76857142857142857</v>
      </c>
      <c r="AJ717" s="135">
        <v>2000000</v>
      </c>
      <c r="AK717" s="109">
        <v>51301</v>
      </c>
      <c r="AL717" s="147" t="s">
        <v>985</v>
      </c>
      <c r="AM717" s="295">
        <v>1000000</v>
      </c>
      <c r="AN717" s="192"/>
    </row>
    <row r="718" spans="1:40" ht="25.5" x14ac:dyDescent="0.25">
      <c r="A718" s="96">
        <v>2</v>
      </c>
      <c r="B718" s="102" t="s">
        <v>402</v>
      </c>
      <c r="C718" s="96">
        <v>2</v>
      </c>
      <c r="D718" s="96" t="s">
        <v>1777</v>
      </c>
      <c r="E718" s="102" t="s">
        <v>1778</v>
      </c>
      <c r="F718" s="98">
        <v>1</v>
      </c>
      <c r="G718" s="96" t="s">
        <v>1779</v>
      </c>
      <c r="H718" s="102" t="s">
        <v>1780</v>
      </c>
      <c r="I718" s="96">
        <v>11</v>
      </c>
      <c r="J718" s="96"/>
      <c r="K718" s="102" t="s">
        <v>1784</v>
      </c>
      <c r="L718" s="98">
        <v>2020051290034</v>
      </c>
      <c r="M718" s="96">
        <v>2</v>
      </c>
      <c r="N718" s="96">
        <v>2212</v>
      </c>
      <c r="O718" s="97" t="str">
        <f>+VLOOKUP(N718,'[9]Productos PD'!$B$2:$C$349,2,FALSE)</f>
        <v>Acciones que promuevan la formación permanente para el empleo y el emprendimiento.</v>
      </c>
      <c r="P718" s="96" t="s">
        <v>952</v>
      </c>
      <c r="Q718" s="96">
        <v>4</v>
      </c>
      <c r="R718" s="122" t="s">
        <v>1180</v>
      </c>
      <c r="S718" s="125">
        <v>4</v>
      </c>
      <c r="T718" s="102" t="s">
        <v>1602</v>
      </c>
      <c r="U718" s="294" t="s">
        <v>1786</v>
      </c>
      <c r="V718" s="96" t="s">
        <v>952</v>
      </c>
      <c r="W718" s="125">
        <v>350</v>
      </c>
      <c r="X718" s="96" t="s">
        <v>956</v>
      </c>
      <c r="Y718" s="122">
        <v>0.2</v>
      </c>
      <c r="Z718" s="126">
        <v>50</v>
      </c>
      <c r="AA718" s="126">
        <v>52</v>
      </c>
      <c r="AB718" s="113">
        <v>100</v>
      </c>
      <c r="AC718" s="129">
        <v>117</v>
      </c>
      <c r="AD718" s="113">
        <v>100</v>
      </c>
      <c r="AE718" s="170">
        <v>100</v>
      </c>
      <c r="AF718" s="113">
        <v>100</v>
      </c>
      <c r="AG718" s="284"/>
      <c r="AH718" s="54">
        <f t="shared" si="24"/>
        <v>0.76857142857142857</v>
      </c>
      <c r="AI718" s="54">
        <f t="shared" si="25"/>
        <v>0.76857142857142857</v>
      </c>
      <c r="AJ718" s="135">
        <v>1245275.076923077</v>
      </c>
      <c r="AK718" s="109">
        <v>31301</v>
      </c>
      <c r="AL718" s="147" t="s">
        <v>957</v>
      </c>
      <c r="AM718" s="291">
        <v>1148420</v>
      </c>
      <c r="AN718" s="192"/>
    </row>
    <row r="719" spans="1:40" ht="25.5" x14ac:dyDescent="0.25">
      <c r="A719" s="96">
        <v>2</v>
      </c>
      <c r="B719" s="102" t="s">
        <v>402</v>
      </c>
      <c r="C719" s="96">
        <v>2</v>
      </c>
      <c r="D719" s="96" t="s">
        <v>1777</v>
      </c>
      <c r="E719" s="102" t="s">
        <v>1778</v>
      </c>
      <c r="F719" s="98">
        <v>1</v>
      </c>
      <c r="G719" s="96" t="s">
        <v>1779</v>
      </c>
      <c r="H719" s="102" t="s">
        <v>1780</v>
      </c>
      <c r="I719" s="96">
        <v>11</v>
      </c>
      <c r="J719" s="96"/>
      <c r="K719" s="102" t="s">
        <v>1784</v>
      </c>
      <c r="L719" s="98">
        <v>2020051290034</v>
      </c>
      <c r="M719" s="96">
        <v>2</v>
      </c>
      <c r="N719" s="96">
        <v>2212</v>
      </c>
      <c r="O719" s="97" t="str">
        <f>+VLOOKUP(N719,'[9]Productos PD'!$B$2:$C$349,2,FALSE)</f>
        <v>Acciones que promuevan la formación permanente para el empleo y el emprendimiento.</v>
      </c>
      <c r="P719" s="96" t="s">
        <v>952</v>
      </c>
      <c r="Q719" s="96">
        <v>4</v>
      </c>
      <c r="R719" s="122" t="s">
        <v>1180</v>
      </c>
      <c r="S719" s="125">
        <v>4</v>
      </c>
      <c r="T719" s="102" t="s">
        <v>1602</v>
      </c>
      <c r="U719" s="294" t="s">
        <v>1787</v>
      </c>
      <c r="V719" s="96" t="s">
        <v>952</v>
      </c>
      <c r="W719" s="125">
        <v>1</v>
      </c>
      <c r="X719" s="103" t="s">
        <v>962</v>
      </c>
      <c r="Y719" s="122">
        <v>0.1</v>
      </c>
      <c r="Z719" s="126">
        <v>1</v>
      </c>
      <c r="AA719" s="126">
        <v>1</v>
      </c>
      <c r="AB719" s="113">
        <v>1</v>
      </c>
      <c r="AC719" s="129">
        <v>1</v>
      </c>
      <c r="AD719" s="113">
        <v>1</v>
      </c>
      <c r="AE719" s="170">
        <v>1</v>
      </c>
      <c r="AF719" s="113">
        <v>1</v>
      </c>
      <c r="AG719" s="284"/>
      <c r="AH719" s="54">
        <f t="shared" si="24"/>
        <v>1</v>
      </c>
      <c r="AI719" s="54">
        <f t="shared" si="25"/>
        <v>1</v>
      </c>
      <c r="AJ719" s="135">
        <v>5000000</v>
      </c>
      <c r="AK719" s="109">
        <v>31301</v>
      </c>
      <c r="AL719" s="147" t="s">
        <v>957</v>
      </c>
      <c r="AM719" s="291">
        <v>2407536</v>
      </c>
      <c r="AN719" s="192"/>
    </row>
    <row r="720" spans="1:40" ht="25.5" x14ac:dyDescent="0.25">
      <c r="A720" s="96">
        <v>2</v>
      </c>
      <c r="B720" s="102" t="s">
        <v>402</v>
      </c>
      <c r="C720" s="96">
        <v>2</v>
      </c>
      <c r="D720" s="96" t="s">
        <v>1777</v>
      </c>
      <c r="E720" s="102" t="s">
        <v>1778</v>
      </c>
      <c r="F720" s="98">
        <v>1</v>
      </c>
      <c r="G720" s="96" t="s">
        <v>1779</v>
      </c>
      <c r="H720" s="102" t="s">
        <v>1780</v>
      </c>
      <c r="I720" s="96">
        <v>11</v>
      </c>
      <c r="J720" s="96"/>
      <c r="K720" s="102" t="s">
        <v>1784</v>
      </c>
      <c r="L720" s="98">
        <v>2020051290034</v>
      </c>
      <c r="M720" s="96">
        <v>2</v>
      </c>
      <c r="N720" s="96">
        <v>2212</v>
      </c>
      <c r="O720" s="97" t="str">
        <f>+VLOOKUP(N720,'[9]Productos PD'!$B$2:$C$349,2,FALSE)</f>
        <v>Acciones que promuevan la formación permanente para el empleo y el emprendimiento.</v>
      </c>
      <c r="P720" s="96" t="s">
        <v>952</v>
      </c>
      <c r="Q720" s="96">
        <v>4</v>
      </c>
      <c r="R720" s="122" t="s">
        <v>1180</v>
      </c>
      <c r="S720" s="125">
        <v>4</v>
      </c>
      <c r="T720" s="102" t="s">
        <v>1602</v>
      </c>
      <c r="U720" s="294" t="s">
        <v>1787</v>
      </c>
      <c r="V720" s="96" t="s">
        <v>952</v>
      </c>
      <c r="W720" s="125">
        <v>1</v>
      </c>
      <c r="X720" s="103" t="s">
        <v>962</v>
      </c>
      <c r="Y720" s="122">
        <v>0.1</v>
      </c>
      <c r="Z720" s="126">
        <v>1</v>
      </c>
      <c r="AA720" s="126">
        <v>1</v>
      </c>
      <c r="AB720" s="113">
        <v>1</v>
      </c>
      <c r="AC720" s="129">
        <v>1</v>
      </c>
      <c r="AD720" s="113">
        <v>1</v>
      </c>
      <c r="AE720" s="170">
        <v>1</v>
      </c>
      <c r="AF720" s="113">
        <v>1</v>
      </c>
      <c r="AG720" s="284"/>
      <c r="AH720" s="54">
        <f t="shared" si="24"/>
        <v>1</v>
      </c>
      <c r="AI720" s="54">
        <f t="shared" si="25"/>
        <v>1</v>
      </c>
      <c r="AJ720" s="135">
        <v>1245275.076923077</v>
      </c>
      <c r="AK720" s="109">
        <v>31301</v>
      </c>
      <c r="AL720" s="147" t="s">
        <v>957</v>
      </c>
      <c r="AM720" s="295">
        <v>0</v>
      </c>
      <c r="AN720" s="192"/>
    </row>
    <row r="721" spans="1:40" ht="25.5" x14ac:dyDescent="0.25">
      <c r="A721" s="96">
        <v>2</v>
      </c>
      <c r="B721" s="102" t="s">
        <v>402</v>
      </c>
      <c r="C721" s="96">
        <v>2</v>
      </c>
      <c r="D721" s="96" t="s">
        <v>1777</v>
      </c>
      <c r="E721" s="102" t="s">
        <v>1778</v>
      </c>
      <c r="F721" s="98">
        <v>1</v>
      </c>
      <c r="G721" s="96" t="s">
        <v>1779</v>
      </c>
      <c r="H721" s="102" t="s">
        <v>1780</v>
      </c>
      <c r="I721" s="96">
        <v>11</v>
      </c>
      <c r="J721" s="96"/>
      <c r="K721" s="102" t="s">
        <v>1784</v>
      </c>
      <c r="L721" s="98">
        <v>2020051290034</v>
      </c>
      <c r="M721" s="96">
        <v>2</v>
      </c>
      <c r="N721" s="96">
        <v>2212</v>
      </c>
      <c r="O721" s="97" t="str">
        <f>+VLOOKUP(N721,'[9]Productos PD'!$B$2:$C$349,2,FALSE)</f>
        <v>Acciones que promuevan la formación permanente para el empleo y el emprendimiento.</v>
      </c>
      <c r="P721" s="96" t="s">
        <v>952</v>
      </c>
      <c r="Q721" s="96">
        <v>4</v>
      </c>
      <c r="R721" s="122" t="s">
        <v>1180</v>
      </c>
      <c r="S721" s="125">
        <v>4</v>
      </c>
      <c r="T721" s="102" t="s">
        <v>1602</v>
      </c>
      <c r="U721" s="294" t="s">
        <v>1788</v>
      </c>
      <c r="V721" s="96" t="s">
        <v>952</v>
      </c>
      <c r="W721" s="125">
        <v>1</v>
      </c>
      <c r="X721" s="96" t="s">
        <v>956</v>
      </c>
      <c r="Y721" s="122">
        <v>0.1</v>
      </c>
      <c r="Z721" s="126">
        <v>0</v>
      </c>
      <c r="AA721" s="198">
        <v>0</v>
      </c>
      <c r="AB721" s="113">
        <v>1</v>
      </c>
      <c r="AC721" s="129">
        <v>1</v>
      </c>
      <c r="AD721" s="113">
        <v>0</v>
      </c>
      <c r="AE721" s="170">
        <v>0</v>
      </c>
      <c r="AF721" s="113">
        <v>0</v>
      </c>
      <c r="AG721" s="113"/>
      <c r="AH721" s="54">
        <f t="shared" si="24"/>
        <v>1</v>
      </c>
      <c r="AI721" s="54">
        <f t="shared" si="25"/>
        <v>1</v>
      </c>
      <c r="AJ721" s="135">
        <v>4000000</v>
      </c>
      <c r="AK721" s="109">
        <v>51301</v>
      </c>
      <c r="AL721" s="147" t="s">
        <v>1433</v>
      </c>
      <c r="AM721" s="295">
        <v>0</v>
      </c>
      <c r="AN721" s="192"/>
    </row>
    <row r="722" spans="1:40" ht="25.5" x14ac:dyDescent="0.25">
      <c r="A722" s="96">
        <v>2</v>
      </c>
      <c r="B722" s="102" t="s">
        <v>402</v>
      </c>
      <c r="C722" s="96">
        <v>2</v>
      </c>
      <c r="D722" s="96" t="s">
        <v>1777</v>
      </c>
      <c r="E722" s="102" t="s">
        <v>1778</v>
      </c>
      <c r="F722" s="98">
        <v>1</v>
      </c>
      <c r="G722" s="96" t="s">
        <v>1779</v>
      </c>
      <c r="H722" s="102" t="s">
        <v>1780</v>
      </c>
      <c r="I722" s="96">
        <v>11</v>
      </c>
      <c r="J722" s="96"/>
      <c r="K722" s="102" t="s">
        <v>1784</v>
      </c>
      <c r="L722" s="98">
        <v>2020051290034</v>
      </c>
      <c r="M722" s="96">
        <v>2</v>
      </c>
      <c r="N722" s="96">
        <v>2212</v>
      </c>
      <c r="O722" s="97" t="str">
        <f>+VLOOKUP(N722,'[9]Productos PD'!$B$2:$C$349,2,FALSE)</f>
        <v>Acciones que promuevan la formación permanente para el empleo y el emprendimiento.</v>
      </c>
      <c r="P722" s="96" t="s">
        <v>952</v>
      </c>
      <c r="Q722" s="96">
        <v>4</v>
      </c>
      <c r="R722" s="122" t="s">
        <v>1180</v>
      </c>
      <c r="S722" s="125">
        <v>4</v>
      </c>
      <c r="T722" s="102" t="s">
        <v>1602</v>
      </c>
      <c r="U722" s="294" t="s">
        <v>1789</v>
      </c>
      <c r="V722" s="96" t="s">
        <v>952</v>
      </c>
      <c r="W722" s="125">
        <v>140</v>
      </c>
      <c r="X722" s="96" t="s">
        <v>956</v>
      </c>
      <c r="Y722" s="122">
        <v>0.3</v>
      </c>
      <c r="Z722" s="126">
        <v>30</v>
      </c>
      <c r="AA722" s="126">
        <v>32</v>
      </c>
      <c r="AB722" s="113">
        <v>40</v>
      </c>
      <c r="AC722" s="129">
        <v>44</v>
      </c>
      <c r="AD722" s="113">
        <v>40</v>
      </c>
      <c r="AE722" s="170">
        <v>40</v>
      </c>
      <c r="AF722" s="113">
        <v>30</v>
      </c>
      <c r="AG722" s="113"/>
      <c r="AH722" s="54">
        <f t="shared" si="24"/>
        <v>0.82857142857142863</v>
      </c>
      <c r="AI722" s="54">
        <f t="shared" si="25"/>
        <v>0.82857142857142863</v>
      </c>
      <c r="AJ722" s="135">
        <v>11000000</v>
      </c>
      <c r="AK722" s="109">
        <v>51301</v>
      </c>
      <c r="AL722" s="147" t="s">
        <v>1433</v>
      </c>
      <c r="AM722" s="291">
        <v>10046038</v>
      </c>
      <c r="AN722" s="192"/>
    </row>
    <row r="723" spans="1:40" ht="25.5" x14ac:dyDescent="0.25">
      <c r="A723" s="96">
        <v>2</v>
      </c>
      <c r="B723" s="102" t="s">
        <v>402</v>
      </c>
      <c r="C723" s="96">
        <v>2</v>
      </c>
      <c r="D723" s="96" t="s">
        <v>1777</v>
      </c>
      <c r="E723" s="102" t="s">
        <v>1778</v>
      </c>
      <c r="F723" s="98">
        <v>1</v>
      </c>
      <c r="G723" s="96" t="s">
        <v>1779</v>
      </c>
      <c r="H723" s="102" t="s">
        <v>1780</v>
      </c>
      <c r="I723" s="96">
        <v>11</v>
      </c>
      <c r="J723" s="96"/>
      <c r="K723" s="102" t="s">
        <v>1784</v>
      </c>
      <c r="L723" s="98">
        <v>2020051290034</v>
      </c>
      <c r="M723" s="96">
        <v>2</v>
      </c>
      <c r="N723" s="96">
        <v>2212</v>
      </c>
      <c r="O723" s="97" t="str">
        <f>+VLOOKUP(N723,'[9]Productos PD'!$B$2:$C$349,2,FALSE)</f>
        <v>Acciones que promuevan la formación permanente para el empleo y el emprendimiento.</v>
      </c>
      <c r="P723" s="96" t="s">
        <v>952</v>
      </c>
      <c r="Q723" s="96">
        <v>4</v>
      </c>
      <c r="R723" s="122" t="s">
        <v>1180</v>
      </c>
      <c r="S723" s="125">
        <v>4</v>
      </c>
      <c r="T723" s="102" t="s">
        <v>1602</v>
      </c>
      <c r="U723" s="294" t="s">
        <v>1789</v>
      </c>
      <c r="V723" s="96" t="s">
        <v>952</v>
      </c>
      <c r="W723" s="125">
        <v>140</v>
      </c>
      <c r="X723" s="96" t="s">
        <v>956</v>
      </c>
      <c r="Y723" s="122">
        <v>0.3</v>
      </c>
      <c r="Z723" s="126">
        <v>30</v>
      </c>
      <c r="AA723" s="126">
        <v>32</v>
      </c>
      <c r="AB723" s="113">
        <v>40</v>
      </c>
      <c r="AC723" s="129">
        <v>44</v>
      </c>
      <c r="AD723" s="113">
        <v>40</v>
      </c>
      <c r="AE723" s="170">
        <v>40</v>
      </c>
      <c r="AF723" s="113">
        <v>30</v>
      </c>
      <c r="AG723" s="113"/>
      <c r="AH723" s="54">
        <f t="shared" si="24"/>
        <v>0.82857142857142863</v>
      </c>
      <c r="AI723" s="54">
        <f t="shared" si="25"/>
        <v>0.82857142857142863</v>
      </c>
      <c r="AJ723" s="135">
        <v>1245275.07692308</v>
      </c>
      <c r="AK723" s="109">
        <v>31301</v>
      </c>
      <c r="AL723" s="147" t="s">
        <v>957</v>
      </c>
      <c r="AM723" s="291">
        <v>1148420</v>
      </c>
      <c r="AN723" s="192"/>
    </row>
    <row r="724" spans="1:40" ht="25.5" x14ac:dyDescent="0.25">
      <c r="A724" s="96">
        <v>2</v>
      </c>
      <c r="B724" s="102" t="s">
        <v>402</v>
      </c>
      <c r="C724" s="96">
        <v>2</v>
      </c>
      <c r="D724" s="96" t="s">
        <v>1777</v>
      </c>
      <c r="E724" s="102" t="s">
        <v>1778</v>
      </c>
      <c r="F724" s="98">
        <v>1</v>
      </c>
      <c r="G724" s="96" t="s">
        <v>1779</v>
      </c>
      <c r="H724" s="102" t="s">
        <v>1780</v>
      </c>
      <c r="I724" s="96">
        <v>8</v>
      </c>
      <c r="J724" s="96">
        <v>10</v>
      </c>
      <c r="K724" s="102" t="s">
        <v>1784</v>
      </c>
      <c r="L724" s="98">
        <v>2020051290034</v>
      </c>
      <c r="M724" s="96">
        <v>3</v>
      </c>
      <c r="N724" s="96">
        <v>2213</v>
      </c>
      <c r="O724" s="97" t="str">
        <f>+VLOOKUP(N724,'[9]Productos PD'!$B$2:$C$349,2,FALSE)</f>
        <v>Acciones para la implementación de estrategia de incubadora de empleo y emprendimiento sostenible.</v>
      </c>
      <c r="P724" s="96" t="s">
        <v>952</v>
      </c>
      <c r="Q724" s="96">
        <v>4</v>
      </c>
      <c r="R724" s="122" t="s">
        <v>953</v>
      </c>
      <c r="S724" s="125">
        <v>1</v>
      </c>
      <c r="T724" s="102" t="s">
        <v>1602</v>
      </c>
      <c r="U724" s="294" t="s">
        <v>1790</v>
      </c>
      <c r="V724" s="96" t="s">
        <v>952</v>
      </c>
      <c r="W724" s="125">
        <v>1</v>
      </c>
      <c r="X724" s="103" t="s">
        <v>962</v>
      </c>
      <c r="Y724" s="122">
        <v>1</v>
      </c>
      <c r="Z724" s="126">
        <v>1</v>
      </c>
      <c r="AA724" s="126">
        <v>1</v>
      </c>
      <c r="AB724" s="113">
        <v>1</v>
      </c>
      <c r="AC724" s="129">
        <v>1</v>
      </c>
      <c r="AD724" s="113">
        <v>1</v>
      </c>
      <c r="AE724" s="170">
        <v>1</v>
      </c>
      <c r="AF724" s="113">
        <v>1</v>
      </c>
      <c r="AG724" s="113"/>
      <c r="AH724" s="54">
        <f t="shared" si="24"/>
        <v>1</v>
      </c>
      <c r="AI724" s="54">
        <f t="shared" si="25"/>
        <v>1</v>
      </c>
      <c r="AJ724" s="135">
        <v>2000000</v>
      </c>
      <c r="AK724" s="109">
        <v>51301</v>
      </c>
      <c r="AL724" s="147" t="s">
        <v>1791</v>
      </c>
      <c r="AM724" s="295">
        <v>1000000</v>
      </c>
      <c r="AN724" s="192"/>
    </row>
    <row r="725" spans="1:40" ht="25.5" x14ac:dyDescent="0.25">
      <c r="A725" s="96">
        <v>2</v>
      </c>
      <c r="B725" s="102" t="s">
        <v>402</v>
      </c>
      <c r="C725" s="96">
        <v>2</v>
      </c>
      <c r="D725" s="96" t="s">
        <v>1777</v>
      </c>
      <c r="E725" s="102" t="s">
        <v>1778</v>
      </c>
      <c r="F725" s="98">
        <v>1</v>
      </c>
      <c r="G725" s="96" t="s">
        <v>1779</v>
      </c>
      <c r="H725" s="102" t="s">
        <v>1780</v>
      </c>
      <c r="I725" s="96">
        <v>8</v>
      </c>
      <c r="J725" s="96">
        <v>10</v>
      </c>
      <c r="K725" s="102" t="s">
        <v>1784</v>
      </c>
      <c r="L725" s="98">
        <v>2020051290034</v>
      </c>
      <c r="M725" s="96">
        <v>3</v>
      </c>
      <c r="N725" s="96">
        <v>2213</v>
      </c>
      <c r="O725" s="97" t="str">
        <f>+VLOOKUP(N725,'[9]Productos PD'!$B$2:$C$349,2,FALSE)</f>
        <v>Acciones para la implementación de estrategia de incubadora de empleo y emprendimiento sostenible.</v>
      </c>
      <c r="P725" s="96" t="s">
        <v>952</v>
      </c>
      <c r="Q725" s="96">
        <v>4</v>
      </c>
      <c r="R725" s="122" t="s">
        <v>953</v>
      </c>
      <c r="S725" s="125">
        <v>1</v>
      </c>
      <c r="T725" s="102" t="s">
        <v>1602</v>
      </c>
      <c r="U725" s="294" t="s">
        <v>1790</v>
      </c>
      <c r="V725" s="96" t="s">
        <v>952</v>
      </c>
      <c r="W725" s="125">
        <v>1</v>
      </c>
      <c r="X725" s="103" t="s">
        <v>962</v>
      </c>
      <c r="Y725" s="122">
        <v>1</v>
      </c>
      <c r="Z725" s="126">
        <v>1</v>
      </c>
      <c r="AA725" s="126">
        <v>1</v>
      </c>
      <c r="AB725" s="113">
        <v>1</v>
      </c>
      <c r="AC725" s="129">
        <v>1</v>
      </c>
      <c r="AD725" s="113">
        <v>1</v>
      </c>
      <c r="AE725" s="170">
        <v>1</v>
      </c>
      <c r="AF725" s="113">
        <v>1</v>
      </c>
      <c r="AG725" s="113"/>
      <c r="AH725" s="54">
        <f t="shared" si="24"/>
        <v>1</v>
      </c>
      <c r="AI725" s="54">
        <f t="shared" si="25"/>
        <v>1</v>
      </c>
      <c r="AJ725" s="135">
        <v>1245275.07692308</v>
      </c>
      <c r="AK725" s="109">
        <v>31301</v>
      </c>
      <c r="AL725" s="147" t="s">
        <v>957</v>
      </c>
      <c r="AM725" s="291">
        <v>1148420</v>
      </c>
      <c r="AN725" s="192"/>
    </row>
    <row r="726" spans="1:40" ht="38.25" x14ac:dyDescent="0.25">
      <c r="A726" s="96">
        <v>2</v>
      </c>
      <c r="B726" s="102" t="s">
        <v>402</v>
      </c>
      <c r="C726" s="96">
        <v>2</v>
      </c>
      <c r="D726" s="96" t="s">
        <v>1777</v>
      </c>
      <c r="E726" s="102" t="s">
        <v>1778</v>
      </c>
      <c r="F726" s="98">
        <v>1</v>
      </c>
      <c r="G726" s="96" t="s">
        <v>1779</v>
      </c>
      <c r="H726" s="102" t="s">
        <v>1780</v>
      </c>
      <c r="I726" s="96">
        <v>8</v>
      </c>
      <c r="J726" s="96">
        <v>10</v>
      </c>
      <c r="K726" s="102" t="s">
        <v>1784</v>
      </c>
      <c r="L726" s="98">
        <v>2020051290034</v>
      </c>
      <c r="M726" s="96">
        <v>4</v>
      </c>
      <c r="N726" s="96">
        <v>2214</v>
      </c>
      <c r="O726" s="97" t="str">
        <f>+VLOOKUP(N726,'[9]Productos PD'!$B$2:$C$349,2,FALSE)</f>
        <v>Acciones para el fortalecimiento tecnológico a la producción, comercialización y promoción del empleo para lograr la diversificación y sofisticación de sus bienes y servicios.</v>
      </c>
      <c r="P726" s="96" t="s">
        <v>952</v>
      </c>
      <c r="Q726" s="96">
        <v>4</v>
      </c>
      <c r="R726" s="122" t="s">
        <v>953</v>
      </c>
      <c r="S726" s="125">
        <v>1</v>
      </c>
      <c r="T726" s="102" t="s">
        <v>1602</v>
      </c>
      <c r="U726" s="294" t="s">
        <v>1792</v>
      </c>
      <c r="V726" s="96" t="s">
        <v>952</v>
      </c>
      <c r="W726" s="125">
        <v>1</v>
      </c>
      <c r="X726" s="103" t="s">
        <v>962</v>
      </c>
      <c r="Y726" s="122">
        <v>0.6</v>
      </c>
      <c r="Z726" s="126">
        <v>1</v>
      </c>
      <c r="AA726" s="126">
        <v>1</v>
      </c>
      <c r="AB726" s="113">
        <v>1</v>
      </c>
      <c r="AC726" s="129">
        <v>1</v>
      </c>
      <c r="AD726" s="113">
        <v>1</v>
      </c>
      <c r="AE726" s="170">
        <v>1</v>
      </c>
      <c r="AF726" s="113">
        <v>1</v>
      </c>
      <c r="AG726" s="113"/>
      <c r="AH726" s="54">
        <f t="shared" si="24"/>
        <v>1</v>
      </c>
      <c r="AI726" s="54">
        <f t="shared" si="25"/>
        <v>1</v>
      </c>
      <c r="AJ726" s="135">
        <v>10000000</v>
      </c>
      <c r="AK726" s="109">
        <v>51302</v>
      </c>
      <c r="AL726" s="147" t="s">
        <v>1791</v>
      </c>
      <c r="AM726" s="295">
        <v>0</v>
      </c>
      <c r="AN726" s="192"/>
    </row>
    <row r="727" spans="1:40" ht="38.25" x14ac:dyDescent="0.25">
      <c r="A727" s="96">
        <v>2</v>
      </c>
      <c r="B727" s="102" t="s">
        <v>402</v>
      </c>
      <c r="C727" s="96">
        <v>2</v>
      </c>
      <c r="D727" s="96" t="s">
        <v>1777</v>
      </c>
      <c r="E727" s="102" t="s">
        <v>1778</v>
      </c>
      <c r="F727" s="98">
        <v>1</v>
      </c>
      <c r="G727" s="96" t="s">
        <v>1779</v>
      </c>
      <c r="H727" s="102" t="s">
        <v>1780</v>
      </c>
      <c r="I727" s="96">
        <v>8</v>
      </c>
      <c r="J727" s="96">
        <v>10</v>
      </c>
      <c r="K727" s="102" t="s">
        <v>1784</v>
      </c>
      <c r="L727" s="98">
        <v>2020051290034</v>
      </c>
      <c r="M727" s="96">
        <v>4</v>
      </c>
      <c r="N727" s="96">
        <v>2214</v>
      </c>
      <c r="O727" s="97" t="str">
        <f>+VLOOKUP(N727,'[9]Productos PD'!$B$2:$C$349,2,FALSE)</f>
        <v>Acciones para el fortalecimiento tecnológico a la producción, comercialización y promoción del empleo para lograr la diversificación y sofisticación de sus bienes y servicios.</v>
      </c>
      <c r="P727" s="96" t="s">
        <v>952</v>
      </c>
      <c r="Q727" s="96">
        <v>4</v>
      </c>
      <c r="R727" s="122" t="s">
        <v>953</v>
      </c>
      <c r="S727" s="125">
        <v>1</v>
      </c>
      <c r="T727" s="102" t="s">
        <v>1602</v>
      </c>
      <c r="U727" s="294" t="s">
        <v>1792</v>
      </c>
      <c r="V727" s="96" t="s">
        <v>952</v>
      </c>
      <c r="W727" s="125">
        <v>1</v>
      </c>
      <c r="X727" s="103" t="s">
        <v>962</v>
      </c>
      <c r="Y727" s="122">
        <v>0.6</v>
      </c>
      <c r="Z727" s="126">
        <v>1</v>
      </c>
      <c r="AA727" s="126">
        <v>1</v>
      </c>
      <c r="AB727" s="113">
        <v>1</v>
      </c>
      <c r="AC727" s="129">
        <v>1</v>
      </c>
      <c r="AD727" s="113">
        <v>1</v>
      </c>
      <c r="AE727" s="170">
        <v>1</v>
      </c>
      <c r="AF727" s="113">
        <v>1</v>
      </c>
      <c r="AG727" s="113"/>
      <c r="AH727" s="54">
        <f t="shared" si="24"/>
        <v>1</v>
      </c>
      <c r="AI727" s="54">
        <f t="shared" si="25"/>
        <v>1</v>
      </c>
      <c r="AJ727" s="135">
        <v>1245275.07692308</v>
      </c>
      <c r="AK727" s="109">
        <v>31301</v>
      </c>
      <c r="AL727" s="147" t="s">
        <v>957</v>
      </c>
      <c r="AM727" s="291">
        <v>1148420</v>
      </c>
      <c r="AN727" s="192"/>
    </row>
    <row r="728" spans="1:40" ht="38.25" x14ac:dyDescent="0.25">
      <c r="A728" s="96">
        <v>2</v>
      </c>
      <c r="B728" s="102" t="s">
        <v>402</v>
      </c>
      <c r="C728" s="96">
        <v>2</v>
      </c>
      <c r="D728" s="96" t="s">
        <v>1777</v>
      </c>
      <c r="E728" s="102" t="s">
        <v>1778</v>
      </c>
      <c r="F728" s="98">
        <v>1</v>
      </c>
      <c r="G728" s="96" t="s">
        <v>1779</v>
      </c>
      <c r="H728" s="102" t="s">
        <v>1780</v>
      </c>
      <c r="I728" s="96">
        <v>8</v>
      </c>
      <c r="J728" s="96">
        <v>10</v>
      </c>
      <c r="K728" s="102" t="s">
        <v>1784</v>
      </c>
      <c r="L728" s="98">
        <v>2020051290034</v>
      </c>
      <c r="M728" s="96">
        <v>4</v>
      </c>
      <c r="N728" s="96">
        <v>2214</v>
      </c>
      <c r="O728" s="97" t="str">
        <f>+VLOOKUP(N728,'[9]Productos PD'!$B$2:$C$349,2,FALSE)</f>
        <v>Acciones para el fortalecimiento tecnológico a la producción, comercialización y promoción del empleo para lograr la diversificación y sofisticación de sus bienes y servicios.</v>
      </c>
      <c r="P728" s="96" t="s">
        <v>952</v>
      </c>
      <c r="Q728" s="96">
        <v>4</v>
      </c>
      <c r="R728" s="122" t="s">
        <v>953</v>
      </c>
      <c r="S728" s="125">
        <v>1</v>
      </c>
      <c r="T728" s="102" t="s">
        <v>1602</v>
      </c>
      <c r="U728" s="97" t="s">
        <v>1793</v>
      </c>
      <c r="V728" s="96" t="s">
        <v>952</v>
      </c>
      <c r="W728" s="125">
        <v>1</v>
      </c>
      <c r="X728" s="103" t="s">
        <v>962</v>
      </c>
      <c r="Y728" s="144">
        <v>0.4</v>
      </c>
      <c r="Z728" s="126">
        <v>0</v>
      </c>
      <c r="AA728" s="198">
        <v>0</v>
      </c>
      <c r="AB728" s="113">
        <v>0</v>
      </c>
      <c r="AC728" s="129">
        <v>1</v>
      </c>
      <c r="AD728" s="113">
        <v>1</v>
      </c>
      <c r="AE728" s="170">
        <v>1</v>
      </c>
      <c r="AF728" s="113">
        <v>1</v>
      </c>
      <c r="AG728" s="113"/>
      <c r="AH728" s="54">
        <f t="shared" si="24"/>
        <v>1</v>
      </c>
      <c r="AI728" s="54">
        <f t="shared" si="25"/>
        <v>1</v>
      </c>
      <c r="AJ728" s="135">
        <v>40000000</v>
      </c>
      <c r="AK728" s="109">
        <v>51302</v>
      </c>
      <c r="AL728" s="147" t="s">
        <v>1614</v>
      </c>
      <c r="AM728" s="295">
        <v>0</v>
      </c>
      <c r="AN728" s="192"/>
    </row>
    <row r="729" spans="1:40" ht="25.5" x14ac:dyDescent="0.25">
      <c r="A729" s="96">
        <v>2</v>
      </c>
      <c r="B729" s="102" t="s">
        <v>402</v>
      </c>
      <c r="C729" s="96">
        <v>2</v>
      </c>
      <c r="D729" s="96" t="s">
        <v>1777</v>
      </c>
      <c r="E729" s="102" t="s">
        <v>1778</v>
      </c>
      <c r="F729" s="98">
        <v>1</v>
      </c>
      <c r="G729" s="96" t="s">
        <v>1779</v>
      </c>
      <c r="H729" s="102" t="s">
        <v>1780</v>
      </c>
      <c r="I729" s="96">
        <v>10</v>
      </c>
      <c r="J729" s="96">
        <v>8</v>
      </c>
      <c r="K729" s="102" t="s">
        <v>1784</v>
      </c>
      <c r="L729" s="98">
        <v>2020051290034</v>
      </c>
      <c r="M729" s="96">
        <v>5</v>
      </c>
      <c r="N729" s="96">
        <v>2215</v>
      </c>
      <c r="O729" s="97" t="str">
        <f>+VLOOKUP(N729,'[9]Productos PD'!$B$2:$C$349,2,FALSE)</f>
        <v>Acuerdos de responsabilidad social empresarial realizados.</v>
      </c>
      <c r="P729" s="96" t="s">
        <v>952</v>
      </c>
      <c r="Q729" s="96">
        <v>20</v>
      </c>
      <c r="R729" s="122" t="s">
        <v>953</v>
      </c>
      <c r="S729" s="125">
        <v>6</v>
      </c>
      <c r="T729" s="102" t="s">
        <v>1602</v>
      </c>
      <c r="U729" s="294" t="s">
        <v>1794</v>
      </c>
      <c r="V729" s="96" t="s">
        <v>952</v>
      </c>
      <c r="W729" s="125">
        <v>7</v>
      </c>
      <c r="X729" s="96" t="s">
        <v>956</v>
      </c>
      <c r="Y729" s="122">
        <v>1</v>
      </c>
      <c r="Z729" s="126">
        <v>1</v>
      </c>
      <c r="AA729" s="126">
        <v>1</v>
      </c>
      <c r="AB729" s="113">
        <v>2</v>
      </c>
      <c r="AC729" s="129">
        <v>2</v>
      </c>
      <c r="AD729" s="113">
        <v>2</v>
      </c>
      <c r="AE729" s="170">
        <v>2</v>
      </c>
      <c r="AF729" s="113">
        <v>2</v>
      </c>
      <c r="AG729" s="113"/>
      <c r="AH729" s="54">
        <f t="shared" si="24"/>
        <v>0.7142857142857143</v>
      </c>
      <c r="AI729" s="54">
        <f t="shared" si="25"/>
        <v>0.7142857142857143</v>
      </c>
      <c r="AJ729" s="135">
        <v>1839528</v>
      </c>
      <c r="AK729" s="109">
        <v>51301</v>
      </c>
      <c r="AL729" s="147" t="s">
        <v>1791</v>
      </c>
      <c r="AM729" s="295">
        <v>1000000</v>
      </c>
      <c r="AN729" s="192"/>
    </row>
    <row r="730" spans="1:40" ht="25.5" x14ac:dyDescent="0.25">
      <c r="A730" s="96">
        <v>2</v>
      </c>
      <c r="B730" s="102" t="s">
        <v>402</v>
      </c>
      <c r="C730" s="96">
        <v>2</v>
      </c>
      <c r="D730" s="96" t="s">
        <v>1777</v>
      </c>
      <c r="E730" s="102" t="s">
        <v>1778</v>
      </c>
      <c r="F730" s="98">
        <v>1</v>
      </c>
      <c r="G730" s="96" t="s">
        <v>1779</v>
      </c>
      <c r="H730" s="102" t="s">
        <v>1780</v>
      </c>
      <c r="I730" s="96">
        <v>10</v>
      </c>
      <c r="J730" s="96">
        <v>8</v>
      </c>
      <c r="K730" s="102" t="s">
        <v>1784</v>
      </c>
      <c r="L730" s="98">
        <v>2020051290034</v>
      </c>
      <c r="M730" s="96">
        <v>5</v>
      </c>
      <c r="N730" s="96">
        <v>2215</v>
      </c>
      <c r="O730" s="97" t="str">
        <f>+VLOOKUP(N730,'[9]Productos PD'!$B$2:$C$349,2,FALSE)</f>
        <v>Acuerdos de responsabilidad social empresarial realizados.</v>
      </c>
      <c r="P730" s="96" t="s">
        <v>952</v>
      </c>
      <c r="Q730" s="96">
        <v>20</v>
      </c>
      <c r="R730" s="122" t="s">
        <v>953</v>
      </c>
      <c r="S730" s="125">
        <v>6</v>
      </c>
      <c r="T730" s="102" t="s">
        <v>1602</v>
      </c>
      <c r="U730" s="294" t="s">
        <v>1794</v>
      </c>
      <c r="V730" s="96" t="s">
        <v>952</v>
      </c>
      <c r="W730" s="125">
        <v>7</v>
      </c>
      <c r="X730" s="96" t="s">
        <v>956</v>
      </c>
      <c r="Y730" s="122">
        <v>1</v>
      </c>
      <c r="Z730" s="126">
        <v>1</v>
      </c>
      <c r="AA730" s="126">
        <v>1</v>
      </c>
      <c r="AB730" s="113">
        <v>2</v>
      </c>
      <c r="AC730" s="129">
        <v>2</v>
      </c>
      <c r="AD730" s="113">
        <v>2</v>
      </c>
      <c r="AE730" s="170">
        <v>2</v>
      </c>
      <c r="AF730" s="113">
        <v>2</v>
      </c>
      <c r="AG730" s="113"/>
      <c r="AH730" s="54">
        <f t="shared" si="24"/>
        <v>0.7142857142857143</v>
      </c>
      <c r="AI730" s="54">
        <f t="shared" si="25"/>
        <v>0.7142857142857143</v>
      </c>
      <c r="AJ730" s="135">
        <v>1245275.07692308</v>
      </c>
      <c r="AK730" s="109">
        <v>31301</v>
      </c>
      <c r="AL730" s="147" t="s">
        <v>957</v>
      </c>
      <c r="AM730" s="291">
        <v>1148420</v>
      </c>
      <c r="AN730" s="192"/>
    </row>
    <row r="731" spans="1:40" ht="25.5" x14ac:dyDescent="0.25">
      <c r="A731" s="96">
        <v>2</v>
      </c>
      <c r="B731" s="102" t="s">
        <v>402</v>
      </c>
      <c r="C731" s="96">
        <v>2</v>
      </c>
      <c r="D731" s="96" t="s">
        <v>1777</v>
      </c>
      <c r="E731" s="102" t="s">
        <v>1778</v>
      </c>
      <c r="F731" s="98">
        <v>1</v>
      </c>
      <c r="G731" s="96" t="s">
        <v>1779</v>
      </c>
      <c r="H731" s="102" t="s">
        <v>1780</v>
      </c>
      <c r="I731" s="96">
        <v>10</v>
      </c>
      <c r="J731" s="96">
        <v>8</v>
      </c>
      <c r="K731" s="102" t="s">
        <v>1784</v>
      </c>
      <c r="L731" s="98">
        <v>2020051290034</v>
      </c>
      <c r="M731" s="96">
        <v>6</v>
      </c>
      <c r="N731" s="96">
        <v>2216</v>
      </c>
      <c r="O731" s="97" t="str">
        <f>+VLOOKUP(N731,'[9]Productos PD'!$B$2:$C$349,2,FALSE)</f>
        <v>Acciones de comunicación y difusión e información en materia de empleo y emprendimiento.</v>
      </c>
      <c r="P731" s="96" t="s">
        <v>952</v>
      </c>
      <c r="Q731" s="96">
        <v>4</v>
      </c>
      <c r="R731" s="122" t="s">
        <v>953</v>
      </c>
      <c r="S731" s="125">
        <v>1</v>
      </c>
      <c r="T731" s="102" t="s">
        <v>1602</v>
      </c>
      <c r="U731" s="294" t="s">
        <v>1795</v>
      </c>
      <c r="V731" s="96" t="s">
        <v>952</v>
      </c>
      <c r="W731" s="125">
        <v>1</v>
      </c>
      <c r="X731" s="103" t="s">
        <v>962</v>
      </c>
      <c r="Y731" s="122">
        <v>1</v>
      </c>
      <c r="Z731" s="126">
        <v>1</v>
      </c>
      <c r="AA731" s="126">
        <v>1</v>
      </c>
      <c r="AB731" s="113">
        <v>1</v>
      </c>
      <c r="AC731" s="129">
        <v>1</v>
      </c>
      <c r="AD731" s="113">
        <v>1</v>
      </c>
      <c r="AE731" s="170">
        <v>1</v>
      </c>
      <c r="AF731" s="113">
        <v>1</v>
      </c>
      <c r="AG731" s="113"/>
      <c r="AH731" s="54">
        <f t="shared" si="24"/>
        <v>1</v>
      </c>
      <c r="AI731" s="54">
        <f t="shared" si="25"/>
        <v>1</v>
      </c>
      <c r="AJ731" s="135">
        <v>10000000</v>
      </c>
      <c r="AK731" s="109">
        <v>51301</v>
      </c>
      <c r="AL731" s="147" t="s">
        <v>1791</v>
      </c>
      <c r="AM731" s="295">
        <v>5000000</v>
      </c>
      <c r="AN731" s="192"/>
    </row>
    <row r="732" spans="1:40" ht="25.5" x14ac:dyDescent="0.25">
      <c r="A732" s="96">
        <v>2</v>
      </c>
      <c r="B732" s="102" t="s">
        <v>402</v>
      </c>
      <c r="C732" s="96">
        <v>2</v>
      </c>
      <c r="D732" s="96" t="s">
        <v>1777</v>
      </c>
      <c r="E732" s="102" t="s">
        <v>1778</v>
      </c>
      <c r="F732" s="98">
        <v>1</v>
      </c>
      <c r="G732" s="96" t="s">
        <v>1779</v>
      </c>
      <c r="H732" s="102" t="s">
        <v>1780</v>
      </c>
      <c r="I732" s="96">
        <v>10</v>
      </c>
      <c r="J732" s="96">
        <v>8</v>
      </c>
      <c r="K732" s="102" t="s">
        <v>1784</v>
      </c>
      <c r="L732" s="98">
        <v>2020051290034</v>
      </c>
      <c r="M732" s="96">
        <v>6</v>
      </c>
      <c r="N732" s="96">
        <v>2216</v>
      </c>
      <c r="O732" s="97" t="str">
        <f>+VLOOKUP(N732,'[9]Productos PD'!$B$2:$C$349,2,FALSE)</f>
        <v>Acciones de comunicación y difusión e información en materia de empleo y emprendimiento.</v>
      </c>
      <c r="P732" s="96" t="s">
        <v>952</v>
      </c>
      <c r="Q732" s="96">
        <v>4</v>
      </c>
      <c r="R732" s="122" t="s">
        <v>953</v>
      </c>
      <c r="S732" s="125">
        <v>1</v>
      </c>
      <c r="T732" s="102" t="s">
        <v>1602</v>
      </c>
      <c r="U732" s="294" t="s">
        <v>1795</v>
      </c>
      <c r="V732" s="96" t="s">
        <v>952</v>
      </c>
      <c r="W732" s="125">
        <v>1</v>
      </c>
      <c r="X732" s="103" t="s">
        <v>962</v>
      </c>
      <c r="Y732" s="122">
        <v>1</v>
      </c>
      <c r="Z732" s="126">
        <v>1</v>
      </c>
      <c r="AA732" s="126">
        <v>1</v>
      </c>
      <c r="AB732" s="113">
        <v>1</v>
      </c>
      <c r="AC732" s="129">
        <v>1</v>
      </c>
      <c r="AD732" s="113">
        <v>1</v>
      </c>
      <c r="AE732" s="170">
        <v>1</v>
      </c>
      <c r="AF732" s="113">
        <v>1</v>
      </c>
      <c r="AG732" s="113"/>
      <c r="AH732" s="54">
        <f t="shared" si="24"/>
        <v>1</v>
      </c>
      <c r="AI732" s="54">
        <f t="shared" si="25"/>
        <v>1</v>
      </c>
      <c r="AJ732" s="135">
        <v>1245275.07692308</v>
      </c>
      <c r="AK732" s="109">
        <v>31301</v>
      </c>
      <c r="AL732" s="147" t="s">
        <v>957</v>
      </c>
      <c r="AM732" s="291">
        <v>1148420</v>
      </c>
      <c r="AN732" s="192"/>
    </row>
    <row r="733" spans="1:40" ht="25.5" x14ac:dyDescent="0.25">
      <c r="A733" s="96">
        <v>2</v>
      </c>
      <c r="B733" s="102" t="s">
        <v>402</v>
      </c>
      <c r="C733" s="96">
        <v>3</v>
      </c>
      <c r="D733" s="96" t="s">
        <v>1763</v>
      </c>
      <c r="E733" s="102" t="s">
        <v>1764</v>
      </c>
      <c r="F733" s="98">
        <v>1</v>
      </c>
      <c r="G733" s="96" t="s">
        <v>1796</v>
      </c>
      <c r="H733" s="102" t="s">
        <v>1797</v>
      </c>
      <c r="I733" s="96">
        <v>10</v>
      </c>
      <c r="J733" s="96">
        <v>8</v>
      </c>
      <c r="K733" s="102" t="s">
        <v>1784</v>
      </c>
      <c r="L733" s="98">
        <v>2020051290034</v>
      </c>
      <c r="M733" s="96">
        <v>1</v>
      </c>
      <c r="N733" s="96">
        <v>2311</v>
      </c>
      <c r="O733" s="97" t="str">
        <f>+VLOOKUP(N733,'[9]Productos PD'!$B$2:$C$349,2,FALSE)</f>
        <v>Ferias y /o ruedas de negocios realizadas “Compre en Caldas".</v>
      </c>
      <c r="P733" s="96" t="s">
        <v>952</v>
      </c>
      <c r="Q733" s="96">
        <v>55</v>
      </c>
      <c r="R733" s="122" t="s">
        <v>953</v>
      </c>
      <c r="S733" s="125">
        <v>16</v>
      </c>
      <c r="T733" s="102" t="s">
        <v>1602</v>
      </c>
      <c r="U733" s="294" t="s">
        <v>1798</v>
      </c>
      <c r="V733" s="96" t="s">
        <v>952</v>
      </c>
      <c r="W733" s="125">
        <v>10</v>
      </c>
      <c r="X733" s="96" t="s">
        <v>956</v>
      </c>
      <c r="Y733" s="122">
        <v>0.4</v>
      </c>
      <c r="Z733" s="126">
        <v>1</v>
      </c>
      <c r="AA733" s="126">
        <v>1</v>
      </c>
      <c r="AB733" s="113">
        <v>1</v>
      </c>
      <c r="AC733" s="129">
        <v>1</v>
      </c>
      <c r="AD733" s="113">
        <v>3</v>
      </c>
      <c r="AE733" s="170">
        <v>3</v>
      </c>
      <c r="AF733" s="113">
        <v>4</v>
      </c>
      <c r="AG733" s="113"/>
      <c r="AH733" s="54">
        <f t="shared" si="24"/>
        <v>0.55555555555555558</v>
      </c>
      <c r="AI733" s="54">
        <f t="shared" si="25"/>
        <v>0.55555555555555558</v>
      </c>
      <c r="AJ733" s="135">
        <v>28632917</v>
      </c>
      <c r="AK733" s="109">
        <v>51301</v>
      </c>
      <c r="AL733" s="147" t="s">
        <v>985</v>
      </c>
      <c r="AM733" s="291">
        <v>11046038</v>
      </c>
      <c r="AN733" s="192"/>
    </row>
    <row r="734" spans="1:40" ht="25.5" x14ac:dyDescent="0.25">
      <c r="A734" s="96">
        <v>2</v>
      </c>
      <c r="B734" s="102" t="s">
        <v>402</v>
      </c>
      <c r="C734" s="96">
        <v>3</v>
      </c>
      <c r="D734" s="96" t="s">
        <v>1763</v>
      </c>
      <c r="E734" s="102" t="s">
        <v>1764</v>
      </c>
      <c r="F734" s="98">
        <v>1</v>
      </c>
      <c r="G734" s="96" t="s">
        <v>1796</v>
      </c>
      <c r="H734" s="102" t="s">
        <v>1797</v>
      </c>
      <c r="I734" s="96">
        <v>10</v>
      </c>
      <c r="J734" s="96">
        <v>8</v>
      </c>
      <c r="K734" s="102" t="s">
        <v>1784</v>
      </c>
      <c r="L734" s="98">
        <v>2020051290034</v>
      </c>
      <c r="M734" s="96">
        <v>1</v>
      </c>
      <c r="N734" s="96">
        <v>2311</v>
      </c>
      <c r="O734" s="97" t="str">
        <f>+VLOOKUP(N734,'[9]Productos PD'!$B$2:$C$349,2,FALSE)</f>
        <v>Ferias y /o ruedas de negocios realizadas “Compre en Caldas".</v>
      </c>
      <c r="P734" s="96" t="s">
        <v>952</v>
      </c>
      <c r="Q734" s="96">
        <v>55</v>
      </c>
      <c r="R734" s="122" t="s">
        <v>953</v>
      </c>
      <c r="S734" s="125">
        <v>16</v>
      </c>
      <c r="T734" s="102" t="s">
        <v>1602</v>
      </c>
      <c r="U734" s="294" t="s">
        <v>1798</v>
      </c>
      <c r="V734" s="96" t="s">
        <v>952</v>
      </c>
      <c r="W734" s="125">
        <v>10</v>
      </c>
      <c r="X734" s="96" t="s">
        <v>956</v>
      </c>
      <c r="Y734" s="122">
        <v>0.4</v>
      </c>
      <c r="Z734" s="126">
        <v>1</v>
      </c>
      <c r="AA734" s="126">
        <v>1</v>
      </c>
      <c r="AB734" s="113">
        <v>3</v>
      </c>
      <c r="AC734" s="129">
        <v>1</v>
      </c>
      <c r="AD734" s="113">
        <v>3</v>
      </c>
      <c r="AE734" s="170">
        <v>3</v>
      </c>
      <c r="AF734" s="113">
        <v>3</v>
      </c>
      <c r="AG734" s="113"/>
      <c r="AH734" s="54">
        <f t="shared" si="24"/>
        <v>0.5</v>
      </c>
      <c r="AI734" s="54">
        <f t="shared" si="25"/>
        <v>0.5</v>
      </c>
      <c r="AJ734" s="135">
        <v>1245275.07692308</v>
      </c>
      <c r="AK734" s="109">
        <v>31301</v>
      </c>
      <c r="AL734" s="147" t="s">
        <v>957</v>
      </c>
      <c r="AM734" s="291">
        <v>1148420</v>
      </c>
      <c r="AN734" s="192"/>
    </row>
    <row r="735" spans="1:40" ht="25.5" x14ac:dyDescent="0.25">
      <c r="A735" s="96">
        <v>2</v>
      </c>
      <c r="B735" s="102" t="s">
        <v>402</v>
      </c>
      <c r="C735" s="96">
        <v>3</v>
      </c>
      <c r="D735" s="96" t="s">
        <v>1763</v>
      </c>
      <c r="E735" s="102" t="s">
        <v>1764</v>
      </c>
      <c r="F735" s="98">
        <v>1</v>
      </c>
      <c r="G735" s="96" t="s">
        <v>1796</v>
      </c>
      <c r="H735" s="102" t="s">
        <v>1797</v>
      </c>
      <c r="I735" s="96">
        <v>10</v>
      </c>
      <c r="J735" s="96">
        <v>8</v>
      </c>
      <c r="K735" s="102" t="s">
        <v>1784</v>
      </c>
      <c r="L735" s="98">
        <v>2020051290034</v>
      </c>
      <c r="M735" s="96">
        <v>1</v>
      </c>
      <c r="N735" s="96">
        <v>2311</v>
      </c>
      <c r="O735" s="97" t="str">
        <f>+VLOOKUP(N735,'[9]Productos PD'!$B$2:$C$349,2,FALSE)</f>
        <v>Ferias y /o ruedas de negocios realizadas “Compre en Caldas".</v>
      </c>
      <c r="P735" s="96" t="s">
        <v>952</v>
      </c>
      <c r="Q735" s="96">
        <v>55</v>
      </c>
      <c r="R735" s="122" t="s">
        <v>953</v>
      </c>
      <c r="S735" s="125">
        <v>16</v>
      </c>
      <c r="T735" s="102" t="s">
        <v>1602</v>
      </c>
      <c r="U735" s="294" t="s">
        <v>1799</v>
      </c>
      <c r="V735" s="96" t="s">
        <v>952</v>
      </c>
      <c r="W735" s="125">
        <v>4</v>
      </c>
      <c r="X735" s="96" t="s">
        <v>956</v>
      </c>
      <c r="Y735" s="122">
        <v>0.3</v>
      </c>
      <c r="Z735" s="126">
        <v>1</v>
      </c>
      <c r="AA735" s="126">
        <v>1</v>
      </c>
      <c r="AB735" s="113">
        <v>1</v>
      </c>
      <c r="AC735" s="129">
        <v>1</v>
      </c>
      <c r="AD735" s="113">
        <v>1</v>
      </c>
      <c r="AE735" s="170">
        <v>1</v>
      </c>
      <c r="AF735" s="113">
        <v>1</v>
      </c>
      <c r="AG735" s="113"/>
      <c r="AH735" s="54">
        <f t="shared" si="24"/>
        <v>0.75</v>
      </c>
      <c r="AI735" s="54">
        <f t="shared" si="25"/>
        <v>0.75</v>
      </c>
      <c r="AJ735" s="135">
        <v>31367083</v>
      </c>
      <c r="AK735" s="109">
        <v>51302</v>
      </c>
      <c r="AL735" s="147" t="s">
        <v>985</v>
      </c>
      <c r="AM735" s="295">
        <v>0</v>
      </c>
      <c r="AN735" s="192"/>
    </row>
    <row r="736" spans="1:40" ht="25.5" x14ac:dyDescent="0.25">
      <c r="A736" s="96">
        <v>2</v>
      </c>
      <c r="B736" s="102" t="s">
        <v>402</v>
      </c>
      <c r="C736" s="96">
        <v>3</v>
      </c>
      <c r="D736" s="96" t="s">
        <v>1763</v>
      </c>
      <c r="E736" s="102" t="s">
        <v>1764</v>
      </c>
      <c r="F736" s="98">
        <v>1</v>
      </c>
      <c r="G736" s="96" t="s">
        <v>1796</v>
      </c>
      <c r="H736" s="102" t="s">
        <v>1797</v>
      </c>
      <c r="I736" s="96">
        <v>10</v>
      </c>
      <c r="J736" s="96">
        <v>8</v>
      </c>
      <c r="K736" s="102" t="s">
        <v>1784</v>
      </c>
      <c r="L736" s="98">
        <v>2020051290034</v>
      </c>
      <c r="M736" s="96">
        <v>1</v>
      </c>
      <c r="N736" s="96">
        <v>2311</v>
      </c>
      <c r="O736" s="97" t="str">
        <f>+VLOOKUP(N736,'[9]Productos PD'!$B$2:$C$349,2,FALSE)</f>
        <v>Ferias y /o ruedas de negocios realizadas “Compre en Caldas".</v>
      </c>
      <c r="P736" s="96" t="s">
        <v>952</v>
      </c>
      <c r="Q736" s="96">
        <v>55</v>
      </c>
      <c r="R736" s="122" t="s">
        <v>953</v>
      </c>
      <c r="S736" s="125">
        <v>16</v>
      </c>
      <c r="T736" s="102" t="s">
        <v>1602</v>
      </c>
      <c r="U736" s="294" t="s">
        <v>1799</v>
      </c>
      <c r="V736" s="96" t="s">
        <v>952</v>
      </c>
      <c r="W736" s="125">
        <v>4</v>
      </c>
      <c r="X736" s="96" t="s">
        <v>956</v>
      </c>
      <c r="Y736" s="122">
        <v>0.3</v>
      </c>
      <c r="Z736" s="126">
        <v>1</v>
      </c>
      <c r="AA736" s="126">
        <v>1</v>
      </c>
      <c r="AB736" s="113">
        <v>1</v>
      </c>
      <c r="AC736" s="129">
        <v>1</v>
      </c>
      <c r="AD736" s="113">
        <v>1</v>
      </c>
      <c r="AE736" s="170">
        <v>1</v>
      </c>
      <c r="AF736" s="113">
        <v>1</v>
      </c>
      <c r="AG736" s="113"/>
      <c r="AH736" s="54">
        <f t="shared" si="24"/>
        <v>0.75</v>
      </c>
      <c r="AI736" s="54">
        <f t="shared" si="25"/>
        <v>0.75</v>
      </c>
      <c r="AJ736" s="135">
        <v>1245275.07692308</v>
      </c>
      <c r="AK736" s="109">
        <v>31301</v>
      </c>
      <c r="AL736" s="147" t="s">
        <v>957</v>
      </c>
      <c r="AM736" s="291">
        <v>1148420</v>
      </c>
      <c r="AN736" s="192"/>
    </row>
    <row r="737" spans="1:40" ht="25.5" x14ac:dyDescent="0.25">
      <c r="A737" s="96">
        <v>2</v>
      </c>
      <c r="B737" s="102" t="s">
        <v>402</v>
      </c>
      <c r="C737" s="96">
        <v>3</v>
      </c>
      <c r="D737" s="96" t="s">
        <v>1763</v>
      </c>
      <c r="E737" s="102" t="s">
        <v>1764</v>
      </c>
      <c r="F737" s="98">
        <v>1</v>
      </c>
      <c r="G737" s="96" t="s">
        <v>1796</v>
      </c>
      <c r="H737" s="102" t="s">
        <v>1797</v>
      </c>
      <c r="I737" s="96">
        <v>10</v>
      </c>
      <c r="J737" s="96">
        <v>8</v>
      </c>
      <c r="K737" s="102" t="s">
        <v>1784</v>
      </c>
      <c r="L737" s="98">
        <v>2020051290034</v>
      </c>
      <c r="M737" s="96">
        <v>1</v>
      </c>
      <c r="N737" s="96">
        <v>2311</v>
      </c>
      <c r="O737" s="97" t="str">
        <f>+VLOOKUP(N737,'[9]Productos PD'!$B$2:$C$349,2,FALSE)</f>
        <v>Ferias y /o ruedas de negocios realizadas “Compre en Caldas".</v>
      </c>
      <c r="P737" s="96" t="s">
        <v>952</v>
      </c>
      <c r="Q737" s="96">
        <v>55</v>
      </c>
      <c r="R737" s="122" t="s">
        <v>953</v>
      </c>
      <c r="S737" s="125">
        <v>16</v>
      </c>
      <c r="T737" s="102" t="s">
        <v>1602</v>
      </c>
      <c r="U737" s="294" t="s">
        <v>1800</v>
      </c>
      <c r="V737" s="96" t="s">
        <v>952</v>
      </c>
      <c r="W737" s="125">
        <v>1</v>
      </c>
      <c r="X737" s="96" t="s">
        <v>956</v>
      </c>
      <c r="Y737" s="122">
        <v>0.15</v>
      </c>
      <c r="Z737" s="126">
        <v>0</v>
      </c>
      <c r="AA737" s="198">
        <v>0</v>
      </c>
      <c r="AB737" s="113">
        <v>0</v>
      </c>
      <c r="AC737" s="129">
        <v>0</v>
      </c>
      <c r="AD737" s="113">
        <v>0</v>
      </c>
      <c r="AE737" s="170">
        <v>1</v>
      </c>
      <c r="AF737" s="113">
        <v>1</v>
      </c>
      <c r="AG737" s="113"/>
      <c r="AH737" s="54">
        <f t="shared" si="24"/>
        <v>1</v>
      </c>
      <c r="AI737" s="54">
        <f t="shared" si="25"/>
        <v>1</v>
      </c>
      <c r="AJ737" s="135">
        <v>11367083</v>
      </c>
      <c r="AK737" s="109">
        <v>51301</v>
      </c>
      <c r="AL737" s="147" t="s">
        <v>1433</v>
      </c>
      <c r="AM737" s="295">
        <v>5000000</v>
      </c>
      <c r="AN737" s="192"/>
    </row>
    <row r="738" spans="1:40" ht="25.5" x14ac:dyDescent="0.25">
      <c r="A738" s="96">
        <v>2</v>
      </c>
      <c r="B738" s="102" t="s">
        <v>402</v>
      </c>
      <c r="C738" s="96">
        <v>3</v>
      </c>
      <c r="D738" s="96" t="s">
        <v>1763</v>
      </c>
      <c r="E738" s="102" t="s">
        <v>1764</v>
      </c>
      <c r="F738" s="98">
        <v>1</v>
      </c>
      <c r="G738" s="96" t="s">
        <v>1796</v>
      </c>
      <c r="H738" s="102" t="s">
        <v>1797</v>
      </c>
      <c r="I738" s="96">
        <v>10</v>
      </c>
      <c r="J738" s="96">
        <v>8</v>
      </c>
      <c r="K738" s="102" t="s">
        <v>1784</v>
      </c>
      <c r="L738" s="98">
        <v>2020051290034</v>
      </c>
      <c r="M738" s="96">
        <v>1</v>
      </c>
      <c r="N738" s="96">
        <v>2311</v>
      </c>
      <c r="O738" s="97" t="str">
        <f>+VLOOKUP(N738,'[9]Productos PD'!$B$2:$C$349,2,FALSE)</f>
        <v>Ferias y /o ruedas de negocios realizadas “Compre en Caldas".</v>
      </c>
      <c r="P738" s="96" t="s">
        <v>952</v>
      </c>
      <c r="Q738" s="96">
        <v>55</v>
      </c>
      <c r="R738" s="122" t="s">
        <v>953</v>
      </c>
      <c r="S738" s="125">
        <v>16</v>
      </c>
      <c r="T738" s="102" t="s">
        <v>1602</v>
      </c>
      <c r="U738" s="294" t="s">
        <v>1801</v>
      </c>
      <c r="V738" s="96" t="s">
        <v>952</v>
      </c>
      <c r="W738" s="125">
        <v>2</v>
      </c>
      <c r="X738" s="96" t="s">
        <v>956</v>
      </c>
      <c r="Y738" s="122">
        <v>0.15</v>
      </c>
      <c r="Z738" s="126">
        <v>0</v>
      </c>
      <c r="AA738" s="198">
        <v>0</v>
      </c>
      <c r="AB738" s="113">
        <v>1</v>
      </c>
      <c r="AC738" s="129">
        <v>1</v>
      </c>
      <c r="AD738" s="113">
        <v>0</v>
      </c>
      <c r="AE738" s="170">
        <v>0</v>
      </c>
      <c r="AF738" s="113">
        <v>1</v>
      </c>
      <c r="AG738" s="113"/>
      <c r="AH738" s="54">
        <f t="shared" si="24"/>
        <v>0.5</v>
      </c>
      <c r="AI738" s="54">
        <f t="shared" si="25"/>
        <v>0.5</v>
      </c>
      <c r="AJ738" s="135">
        <v>5000000</v>
      </c>
      <c r="AK738" s="109">
        <v>51301</v>
      </c>
      <c r="AL738" s="147" t="s">
        <v>1433</v>
      </c>
      <c r="AM738" s="295">
        <v>0</v>
      </c>
      <c r="AN738" s="192"/>
    </row>
    <row r="739" spans="1:40" ht="38.25" x14ac:dyDescent="0.25">
      <c r="A739" s="96">
        <v>2</v>
      </c>
      <c r="B739" s="102" t="s">
        <v>402</v>
      </c>
      <c r="C739" s="96">
        <v>3</v>
      </c>
      <c r="D739" s="96" t="s">
        <v>1763</v>
      </c>
      <c r="E739" s="102" t="s">
        <v>1764</v>
      </c>
      <c r="F739" s="98">
        <v>1</v>
      </c>
      <c r="G739" s="96" t="s">
        <v>1796</v>
      </c>
      <c r="H739" s="102" t="s">
        <v>1797</v>
      </c>
      <c r="I739" s="96">
        <v>12</v>
      </c>
      <c r="J739" s="96"/>
      <c r="K739" s="102" t="s">
        <v>1784</v>
      </c>
      <c r="L739" s="98">
        <v>2020051290034</v>
      </c>
      <c r="M739" s="96">
        <v>2</v>
      </c>
      <c r="N739" s="96">
        <v>2312</v>
      </c>
      <c r="O739" s="97" t="str">
        <f>+VLOOKUP(N739,'[9]Productos PD'!$B$2:$C$349,2,FALSE)</f>
        <v>Acciones que promuevan el turismo agroambiental para los campesinos que habitan en áreas de reserva y zonas de producción agrícola y pecuaria.</v>
      </c>
      <c r="P739" s="96" t="s">
        <v>952</v>
      </c>
      <c r="Q739" s="96">
        <v>4</v>
      </c>
      <c r="R739" s="122" t="s">
        <v>953</v>
      </c>
      <c r="S739" s="125">
        <v>1</v>
      </c>
      <c r="T739" s="102" t="s">
        <v>1602</v>
      </c>
      <c r="U739" s="294" t="s">
        <v>1802</v>
      </c>
      <c r="V739" s="96" t="s">
        <v>952</v>
      </c>
      <c r="W739" s="125">
        <v>4</v>
      </c>
      <c r="X739" s="96" t="s">
        <v>956</v>
      </c>
      <c r="Y739" s="122">
        <v>0.5</v>
      </c>
      <c r="Z739" s="126">
        <v>0</v>
      </c>
      <c r="AA739" s="198">
        <v>0</v>
      </c>
      <c r="AB739" s="113">
        <v>2</v>
      </c>
      <c r="AC739" s="129">
        <v>2</v>
      </c>
      <c r="AD739" s="113">
        <v>2</v>
      </c>
      <c r="AE739" s="170">
        <v>2</v>
      </c>
      <c r="AF739" s="113">
        <v>0</v>
      </c>
      <c r="AG739" s="113"/>
      <c r="AH739" s="54">
        <f t="shared" si="24"/>
        <v>1</v>
      </c>
      <c r="AI739" s="54">
        <f t="shared" si="25"/>
        <v>1</v>
      </c>
      <c r="AJ739" s="135">
        <v>3000000</v>
      </c>
      <c r="AK739" s="109">
        <v>51301</v>
      </c>
      <c r="AL739" s="147" t="s">
        <v>1433</v>
      </c>
      <c r="AM739" s="295">
        <v>3000000</v>
      </c>
      <c r="AN739" s="192"/>
    </row>
    <row r="740" spans="1:40" ht="38.25" x14ac:dyDescent="0.25">
      <c r="A740" s="96">
        <v>2</v>
      </c>
      <c r="B740" s="102" t="s">
        <v>402</v>
      </c>
      <c r="C740" s="96">
        <v>3</v>
      </c>
      <c r="D740" s="96" t="s">
        <v>1763</v>
      </c>
      <c r="E740" s="102" t="s">
        <v>1764</v>
      </c>
      <c r="F740" s="98">
        <v>1</v>
      </c>
      <c r="G740" s="96" t="s">
        <v>1796</v>
      </c>
      <c r="H740" s="102" t="s">
        <v>1797</v>
      </c>
      <c r="I740" s="96">
        <v>12</v>
      </c>
      <c r="J740" s="96"/>
      <c r="K740" s="102" t="s">
        <v>1784</v>
      </c>
      <c r="L740" s="98">
        <v>2020051290034</v>
      </c>
      <c r="M740" s="96">
        <v>2</v>
      </c>
      <c r="N740" s="96">
        <v>2312</v>
      </c>
      <c r="O740" s="97" t="str">
        <f>+VLOOKUP(N740,'[9]Productos PD'!$B$2:$C$349,2,FALSE)</f>
        <v>Acciones que promuevan el turismo agroambiental para los campesinos que habitan en áreas de reserva y zonas de producción agrícola y pecuaria.</v>
      </c>
      <c r="P740" s="96" t="s">
        <v>952</v>
      </c>
      <c r="Q740" s="96">
        <v>4</v>
      </c>
      <c r="R740" s="122" t="s">
        <v>953</v>
      </c>
      <c r="S740" s="125">
        <v>1</v>
      </c>
      <c r="T740" s="102" t="s">
        <v>1602</v>
      </c>
      <c r="U740" s="294" t="s">
        <v>1803</v>
      </c>
      <c r="V740" s="96" t="s">
        <v>952</v>
      </c>
      <c r="W740" s="125">
        <v>10</v>
      </c>
      <c r="X740" s="96" t="s">
        <v>956</v>
      </c>
      <c r="Y740" s="122">
        <v>0.5</v>
      </c>
      <c r="Z740" s="126">
        <v>2</v>
      </c>
      <c r="AA740" s="126">
        <v>2</v>
      </c>
      <c r="AB740" s="113">
        <v>3</v>
      </c>
      <c r="AC740" s="129">
        <v>2</v>
      </c>
      <c r="AD740" s="113">
        <v>3</v>
      </c>
      <c r="AE740" s="170">
        <v>3</v>
      </c>
      <c r="AF740" s="113">
        <v>2</v>
      </c>
      <c r="AG740" s="113"/>
      <c r="AH740" s="54">
        <f t="shared" si="24"/>
        <v>0.7</v>
      </c>
      <c r="AI740" s="54">
        <f t="shared" si="25"/>
        <v>0.7</v>
      </c>
      <c r="AJ740" s="135">
        <v>5000000</v>
      </c>
      <c r="AK740" s="109">
        <v>51301</v>
      </c>
      <c r="AL740" s="147" t="s">
        <v>1433</v>
      </c>
      <c r="AM740" s="295">
        <v>5000000</v>
      </c>
      <c r="AN740" s="192"/>
    </row>
    <row r="741" spans="1:40" ht="38.25" x14ac:dyDescent="0.25">
      <c r="A741" s="96">
        <v>2</v>
      </c>
      <c r="B741" s="102" t="s">
        <v>402</v>
      </c>
      <c r="C741" s="96">
        <v>3</v>
      </c>
      <c r="D741" s="96" t="s">
        <v>1763</v>
      </c>
      <c r="E741" s="102" t="s">
        <v>1764</v>
      </c>
      <c r="F741" s="98">
        <v>1</v>
      </c>
      <c r="G741" s="96" t="s">
        <v>1796</v>
      </c>
      <c r="H741" s="102" t="s">
        <v>1797</v>
      </c>
      <c r="I741" s="96">
        <v>12</v>
      </c>
      <c r="J741" s="96"/>
      <c r="K741" s="102" t="s">
        <v>1784</v>
      </c>
      <c r="L741" s="98">
        <v>2020051290034</v>
      </c>
      <c r="M741" s="96">
        <v>2</v>
      </c>
      <c r="N741" s="96">
        <v>2312</v>
      </c>
      <c r="O741" s="97" t="str">
        <f>+VLOOKUP(N741,'[9]Productos PD'!$B$2:$C$349,2,FALSE)</f>
        <v>Acciones que promuevan el turismo agroambiental para los campesinos que habitan en áreas de reserva y zonas de producción agrícola y pecuaria.</v>
      </c>
      <c r="P741" s="96" t="s">
        <v>952</v>
      </c>
      <c r="Q741" s="96">
        <v>4</v>
      </c>
      <c r="R741" s="122" t="s">
        <v>953</v>
      </c>
      <c r="S741" s="125">
        <v>1</v>
      </c>
      <c r="T741" s="102" t="s">
        <v>1602</v>
      </c>
      <c r="U741" s="294" t="s">
        <v>1803</v>
      </c>
      <c r="V741" s="96" t="s">
        <v>952</v>
      </c>
      <c r="W741" s="125">
        <v>10</v>
      </c>
      <c r="X741" s="96" t="s">
        <v>956</v>
      </c>
      <c r="Y741" s="122">
        <v>0.5</v>
      </c>
      <c r="Z741" s="126">
        <v>2</v>
      </c>
      <c r="AA741" s="126">
        <v>2</v>
      </c>
      <c r="AB741" s="113">
        <v>3</v>
      </c>
      <c r="AC741" s="129">
        <v>2</v>
      </c>
      <c r="AD741" s="113">
        <v>3</v>
      </c>
      <c r="AE741" s="170">
        <v>3</v>
      </c>
      <c r="AF741" s="113">
        <v>2</v>
      </c>
      <c r="AG741" s="113"/>
      <c r="AH741" s="54">
        <f t="shared" si="24"/>
        <v>0.7</v>
      </c>
      <c r="AI741" s="54">
        <f t="shared" si="25"/>
        <v>0.7</v>
      </c>
      <c r="AJ741" s="135">
        <v>1245275.07692308</v>
      </c>
      <c r="AK741" s="109">
        <v>31301</v>
      </c>
      <c r="AL741" s="147" t="s">
        <v>957</v>
      </c>
      <c r="AM741" s="291">
        <v>1148420</v>
      </c>
      <c r="AN741" s="192"/>
    </row>
    <row r="742" spans="1:40" ht="38.25" x14ac:dyDescent="0.25">
      <c r="A742" s="96">
        <v>2</v>
      </c>
      <c r="B742" s="102" t="s">
        <v>402</v>
      </c>
      <c r="C742" s="96">
        <v>3</v>
      </c>
      <c r="D742" s="96" t="s">
        <v>1763</v>
      </c>
      <c r="E742" s="102" t="s">
        <v>1764</v>
      </c>
      <c r="F742" s="98">
        <v>1</v>
      </c>
      <c r="G742" s="96" t="s">
        <v>1796</v>
      </c>
      <c r="H742" s="102" t="s">
        <v>1797</v>
      </c>
      <c r="I742" s="96">
        <v>10</v>
      </c>
      <c r="J742" s="96"/>
      <c r="K742" s="102" t="s">
        <v>1784</v>
      </c>
      <c r="L742" s="98">
        <v>2020051290034</v>
      </c>
      <c r="M742" s="96">
        <v>4</v>
      </c>
      <c r="N742" s="96">
        <v>2314</v>
      </c>
      <c r="O742" s="97" t="str">
        <f>+VLOOKUP(N742,'[9]Productos PD'!$B$2:$C$349,2,FALSE)</f>
        <v>Acciones para promover la formulación de incentivos tributarios para grandes empresas, PYMES e iniciativas de emprendimiento que generen        valor        y promuevan la generación de nuevos puestos de trabajo.</v>
      </c>
      <c r="P742" s="96" t="s">
        <v>952</v>
      </c>
      <c r="Q742" s="96">
        <v>4</v>
      </c>
      <c r="R742" s="122" t="s">
        <v>953</v>
      </c>
      <c r="S742" s="125">
        <v>1</v>
      </c>
      <c r="T742" s="102" t="s">
        <v>1602</v>
      </c>
      <c r="U742" s="294" t="s">
        <v>1804</v>
      </c>
      <c r="V742" s="96" t="s">
        <v>952</v>
      </c>
      <c r="W742" s="125">
        <v>1</v>
      </c>
      <c r="X742" s="96" t="s">
        <v>956</v>
      </c>
      <c r="Y742" s="122">
        <v>0.3</v>
      </c>
      <c r="Z742" s="126">
        <v>0</v>
      </c>
      <c r="AA742" s="198">
        <v>0</v>
      </c>
      <c r="AB742" s="113">
        <v>1</v>
      </c>
      <c r="AC742" s="129">
        <v>1</v>
      </c>
      <c r="AD742" s="113">
        <v>0</v>
      </c>
      <c r="AE742" s="170">
        <v>0</v>
      </c>
      <c r="AF742" s="113">
        <v>0</v>
      </c>
      <c r="AG742" s="113"/>
      <c r="AH742" s="54">
        <f t="shared" si="24"/>
        <v>1</v>
      </c>
      <c r="AI742" s="54">
        <f t="shared" si="25"/>
        <v>1</v>
      </c>
      <c r="AJ742" s="135">
        <v>5000000</v>
      </c>
      <c r="AK742" s="109">
        <v>51301</v>
      </c>
      <c r="AL742" s="147" t="s">
        <v>1433</v>
      </c>
      <c r="AM742" s="295">
        <v>0</v>
      </c>
      <c r="AN742" s="192"/>
    </row>
    <row r="743" spans="1:40" ht="38.25" x14ac:dyDescent="0.25">
      <c r="A743" s="96">
        <v>2</v>
      </c>
      <c r="B743" s="102" t="s">
        <v>402</v>
      </c>
      <c r="C743" s="96">
        <v>3</v>
      </c>
      <c r="D743" s="96" t="s">
        <v>1763</v>
      </c>
      <c r="E743" s="102" t="s">
        <v>1764</v>
      </c>
      <c r="F743" s="98">
        <v>1</v>
      </c>
      <c r="G743" s="96" t="s">
        <v>1796</v>
      </c>
      <c r="H743" s="102" t="s">
        <v>1797</v>
      </c>
      <c r="I743" s="96">
        <v>10</v>
      </c>
      <c r="J743" s="96"/>
      <c r="K743" s="102" t="s">
        <v>1784</v>
      </c>
      <c r="L743" s="98">
        <v>2020051290034</v>
      </c>
      <c r="M743" s="96">
        <v>4</v>
      </c>
      <c r="N743" s="96">
        <v>2314</v>
      </c>
      <c r="O743" s="97" t="str">
        <f>+VLOOKUP(N743,'[9]Productos PD'!$B$2:$C$349,2,FALSE)</f>
        <v>Acciones para promover la formulación de incentivos tributarios para grandes empresas, PYMES e iniciativas de emprendimiento que generen        valor        y promuevan la generación de nuevos puestos de trabajo.</v>
      </c>
      <c r="P743" s="96" t="s">
        <v>952</v>
      </c>
      <c r="Q743" s="96">
        <v>4</v>
      </c>
      <c r="R743" s="122" t="s">
        <v>953</v>
      </c>
      <c r="S743" s="125">
        <v>1</v>
      </c>
      <c r="T743" s="102" t="s">
        <v>1602</v>
      </c>
      <c r="U743" s="294" t="s">
        <v>1805</v>
      </c>
      <c r="V743" s="96" t="s">
        <v>952</v>
      </c>
      <c r="W743" s="125">
        <v>20</v>
      </c>
      <c r="X743" s="96" t="s">
        <v>956</v>
      </c>
      <c r="Y743" s="122">
        <v>0.7</v>
      </c>
      <c r="Z743" s="126">
        <v>0</v>
      </c>
      <c r="AA743" s="198">
        <v>0</v>
      </c>
      <c r="AB743" s="113">
        <v>5</v>
      </c>
      <c r="AC743" s="129">
        <v>7</v>
      </c>
      <c r="AD743" s="113">
        <v>10</v>
      </c>
      <c r="AE743" s="170">
        <v>7</v>
      </c>
      <c r="AF743" s="113">
        <v>5</v>
      </c>
      <c r="AG743" s="113"/>
      <c r="AH743" s="54">
        <f t="shared" si="24"/>
        <v>0.7</v>
      </c>
      <c r="AI743" s="54">
        <f t="shared" si="25"/>
        <v>0.7</v>
      </c>
      <c r="AJ743" s="135">
        <v>2000000</v>
      </c>
      <c r="AK743" s="109">
        <v>51301</v>
      </c>
      <c r="AL743" s="147" t="s">
        <v>1433</v>
      </c>
      <c r="AM743" s="295">
        <v>1983955</v>
      </c>
      <c r="AN743" s="192"/>
    </row>
    <row r="744" spans="1:40" ht="25.5" x14ac:dyDescent="0.25">
      <c r="A744" s="96">
        <v>2</v>
      </c>
      <c r="B744" s="102" t="s">
        <v>402</v>
      </c>
      <c r="C744" s="96">
        <v>3</v>
      </c>
      <c r="D744" s="96" t="s">
        <v>1763</v>
      </c>
      <c r="E744" s="102" t="s">
        <v>1764</v>
      </c>
      <c r="F744" s="98">
        <v>1</v>
      </c>
      <c r="G744" s="96" t="s">
        <v>1796</v>
      </c>
      <c r="H744" s="102" t="s">
        <v>1797</v>
      </c>
      <c r="I744" s="96">
        <v>10</v>
      </c>
      <c r="J744" s="96">
        <v>8</v>
      </c>
      <c r="K744" s="102" t="s">
        <v>1784</v>
      </c>
      <c r="L744" s="98">
        <v>2020051290034</v>
      </c>
      <c r="M744" s="96">
        <v>5</v>
      </c>
      <c r="N744" s="96">
        <v>2315</v>
      </c>
      <c r="O744" s="97" t="str">
        <f>+VLOOKUP(N744,'[9]Productos PD'!$B$2:$C$349,2,FALSE)</f>
        <v>Estrategias que promuevan alianzas en beneficio del fortalecimiento comercial y generación del empleo digno.</v>
      </c>
      <c r="P744" s="96" t="s">
        <v>952</v>
      </c>
      <c r="Q744" s="96">
        <v>10</v>
      </c>
      <c r="R744" s="122" t="s">
        <v>953</v>
      </c>
      <c r="S744" s="125">
        <v>3</v>
      </c>
      <c r="T744" s="102" t="s">
        <v>1602</v>
      </c>
      <c r="U744" s="294" t="s">
        <v>1806</v>
      </c>
      <c r="V744" s="96" t="s">
        <v>952</v>
      </c>
      <c r="W744" s="125">
        <v>1</v>
      </c>
      <c r="X744" s="96" t="s">
        <v>956</v>
      </c>
      <c r="Y744" s="122">
        <v>0.33329999999999999</v>
      </c>
      <c r="Z744" s="126">
        <v>0</v>
      </c>
      <c r="AA744" s="198">
        <v>0</v>
      </c>
      <c r="AB744" s="113">
        <v>1</v>
      </c>
      <c r="AC744" s="129">
        <v>1</v>
      </c>
      <c r="AD744" s="113">
        <v>0</v>
      </c>
      <c r="AE744" s="170">
        <v>0</v>
      </c>
      <c r="AF744" s="113">
        <v>0</v>
      </c>
      <c r="AG744" s="113"/>
      <c r="AH744" s="54">
        <f t="shared" si="24"/>
        <v>1</v>
      </c>
      <c r="AI744" s="54">
        <f t="shared" si="25"/>
        <v>1</v>
      </c>
      <c r="AJ744" s="135">
        <v>9000000</v>
      </c>
      <c r="AK744" s="109">
        <v>51301</v>
      </c>
      <c r="AL744" s="147" t="s">
        <v>1433</v>
      </c>
      <c r="AM744" s="295">
        <v>0</v>
      </c>
      <c r="AN744" s="192"/>
    </row>
    <row r="745" spans="1:40" ht="25.5" x14ac:dyDescent="0.25">
      <c r="A745" s="96">
        <v>2</v>
      </c>
      <c r="B745" s="102" t="s">
        <v>402</v>
      </c>
      <c r="C745" s="96">
        <v>3</v>
      </c>
      <c r="D745" s="96" t="s">
        <v>1763</v>
      </c>
      <c r="E745" s="102" t="s">
        <v>1764</v>
      </c>
      <c r="F745" s="98">
        <v>1</v>
      </c>
      <c r="G745" s="96" t="s">
        <v>1796</v>
      </c>
      <c r="H745" s="102" t="s">
        <v>1797</v>
      </c>
      <c r="I745" s="96">
        <v>10</v>
      </c>
      <c r="J745" s="96">
        <v>8</v>
      </c>
      <c r="K745" s="102" t="s">
        <v>1784</v>
      </c>
      <c r="L745" s="98">
        <v>2020051290034</v>
      </c>
      <c r="M745" s="96">
        <v>5</v>
      </c>
      <c r="N745" s="96">
        <v>2315</v>
      </c>
      <c r="O745" s="97" t="str">
        <f>+VLOOKUP(N745,'[9]Productos PD'!$B$2:$C$349,2,FALSE)</f>
        <v>Estrategias que promuevan alianzas en beneficio del fortalecimiento comercial y generación del empleo digno.</v>
      </c>
      <c r="P745" s="96" t="s">
        <v>952</v>
      </c>
      <c r="Q745" s="96">
        <v>10</v>
      </c>
      <c r="R745" s="122" t="s">
        <v>953</v>
      </c>
      <c r="S745" s="125">
        <v>3</v>
      </c>
      <c r="T745" s="102" t="s">
        <v>1602</v>
      </c>
      <c r="U745" s="294" t="s">
        <v>1807</v>
      </c>
      <c r="V745" s="96" t="s">
        <v>952</v>
      </c>
      <c r="W745" s="125">
        <v>1</v>
      </c>
      <c r="X745" s="96" t="s">
        <v>956</v>
      </c>
      <c r="Y745" s="122">
        <v>0.33329999999999999</v>
      </c>
      <c r="Z745" s="126">
        <v>0</v>
      </c>
      <c r="AA745" s="198">
        <v>0</v>
      </c>
      <c r="AB745" s="113">
        <v>1</v>
      </c>
      <c r="AC745" s="129">
        <v>1</v>
      </c>
      <c r="AD745" s="113">
        <v>0</v>
      </c>
      <c r="AE745" s="170">
        <v>0</v>
      </c>
      <c r="AF745" s="113">
        <v>0</v>
      </c>
      <c r="AG745" s="113"/>
      <c r="AH745" s="54">
        <f t="shared" si="24"/>
        <v>1</v>
      </c>
      <c r="AI745" s="54">
        <f t="shared" si="25"/>
        <v>1</v>
      </c>
      <c r="AJ745" s="135">
        <v>3000000</v>
      </c>
      <c r="AK745" s="109">
        <v>51301</v>
      </c>
      <c r="AL745" s="147" t="s">
        <v>1433</v>
      </c>
      <c r="AM745" s="295">
        <v>0</v>
      </c>
      <c r="AN745" s="192"/>
    </row>
    <row r="746" spans="1:40" ht="25.5" x14ac:dyDescent="0.25">
      <c r="A746" s="96">
        <v>2</v>
      </c>
      <c r="B746" s="102" t="s">
        <v>402</v>
      </c>
      <c r="C746" s="96">
        <v>3</v>
      </c>
      <c r="D746" s="96" t="s">
        <v>1763</v>
      </c>
      <c r="E746" s="102" t="s">
        <v>1764</v>
      </c>
      <c r="F746" s="98">
        <v>1</v>
      </c>
      <c r="G746" s="96" t="s">
        <v>1796</v>
      </c>
      <c r="H746" s="102" t="s">
        <v>1797</v>
      </c>
      <c r="I746" s="96">
        <v>10</v>
      </c>
      <c r="J746" s="96">
        <v>8</v>
      </c>
      <c r="K746" s="102" t="s">
        <v>1784</v>
      </c>
      <c r="L746" s="98">
        <v>2020051290034</v>
      </c>
      <c r="M746" s="96">
        <v>5</v>
      </c>
      <c r="N746" s="96">
        <v>2315</v>
      </c>
      <c r="O746" s="97" t="str">
        <f>+VLOOKUP(N746,'[9]Productos PD'!$B$2:$C$349,2,FALSE)</f>
        <v>Estrategias que promuevan alianzas en beneficio del fortalecimiento comercial y generación del empleo digno.</v>
      </c>
      <c r="P746" s="96" t="s">
        <v>952</v>
      </c>
      <c r="Q746" s="96">
        <v>10</v>
      </c>
      <c r="R746" s="122" t="s">
        <v>953</v>
      </c>
      <c r="S746" s="125">
        <v>3</v>
      </c>
      <c r="T746" s="102" t="s">
        <v>1602</v>
      </c>
      <c r="U746" s="294" t="s">
        <v>1808</v>
      </c>
      <c r="V746" s="96" t="s">
        <v>952</v>
      </c>
      <c r="W746" s="125">
        <v>1</v>
      </c>
      <c r="X746" s="96" t="s">
        <v>956</v>
      </c>
      <c r="Y746" s="122">
        <v>0.33329999999999999</v>
      </c>
      <c r="Z746" s="126">
        <v>0</v>
      </c>
      <c r="AA746" s="198">
        <v>0</v>
      </c>
      <c r="AB746" s="113">
        <v>1</v>
      </c>
      <c r="AC746" s="129">
        <v>1</v>
      </c>
      <c r="AD746" s="113">
        <v>0</v>
      </c>
      <c r="AE746" s="170">
        <v>0</v>
      </c>
      <c r="AF746" s="113">
        <v>0</v>
      </c>
      <c r="AG746" s="113"/>
      <c r="AH746" s="54">
        <f t="shared" si="24"/>
        <v>1</v>
      </c>
      <c r="AI746" s="54">
        <f t="shared" si="25"/>
        <v>1</v>
      </c>
      <c r="AJ746" s="135">
        <v>7516992</v>
      </c>
      <c r="AK746" s="109">
        <v>51301</v>
      </c>
      <c r="AL746" s="147" t="s">
        <v>1433</v>
      </c>
      <c r="AM746" s="295">
        <v>0</v>
      </c>
      <c r="AN746" s="192"/>
    </row>
    <row r="747" spans="1:40" ht="25.5" x14ac:dyDescent="0.25">
      <c r="A747" s="96">
        <v>1</v>
      </c>
      <c r="B747" s="102" t="s">
        <v>5</v>
      </c>
      <c r="C747" s="96">
        <v>3</v>
      </c>
      <c r="D747" s="96" t="s">
        <v>1809</v>
      </c>
      <c r="E747" s="102" t="s">
        <v>1810</v>
      </c>
      <c r="F747" s="98">
        <v>1</v>
      </c>
      <c r="G747" s="96" t="s">
        <v>1811</v>
      </c>
      <c r="H747" s="102" t="s">
        <v>1812</v>
      </c>
      <c r="I747" s="96">
        <v>10</v>
      </c>
      <c r="J747" s="96">
        <v>16</v>
      </c>
      <c r="K747" s="102" t="s">
        <v>1813</v>
      </c>
      <c r="L747" s="98">
        <v>2020051290051</v>
      </c>
      <c r="M747" s="186">
        <v>1</v>
      </c>
      <c r="N747" s="186">
        <v>1311</v>
      </c>
      <c r="O747" s="97" t="str">
        <f>+VLOOKUP(N747,'[9]Productos PD'!$B$2:$C$349,2,FALSE)</f>
        <v>Estructuración, formulación e implementación del Plan estratégico de desarrollo juvenil.</v>
      </c>
      <c r="P747" s="279" t="s">
        <v>983</v>
      </c>
      <c r="Q747" s="122">
        <v>1</v>
      </c>
      <c r="R747" s="122" t="s">
        <v>1001</v>
      </c>
      <c r="S747" s="122">
        <v>0.25</v>
      </c>
      <c r="T747" s="102" t="s">
        <v>1602</v>
      </c>
      <c r="U747" s="105" t="s">
        <v>1814</v>
      </c>
      <c r="V747" s="96" t="s">
        <v>952</v>
      </c>
      <c r="W747" s="158">
        <v>1</v>
      </c>
      <c r="X747" s="103" t="s">
        <v>962</v>
      </c>
      <c r="Y747" s="288">
        <v>0.2</v>
      </c>
      <c r="Z747" s="128">
        <v>1</v>
      </c>
      <c r="AA747" s="126">
        <v>1</v>
      </c>
      <c r="AB747" s="204">
        <v>1</v>
      </c>
      <c r="AC747" s="129">
        <v>1</v>
      </c>
      <c r="AD747" s="204">
        <v>1</v>
      </c>
      <c r="AE747" s="170">
        <v>1</v>
      </c>
      <c r="AF747" s="204">
        <v>1</v>
      </c>
      <c r="AG747" s="113"/>
      <c r="AH747" s="54">
        <f t="shared" si="24"/>
        <v>1</v>
      </c>
      <c r="AI747" s="54">
        <f t="shared" si="25"/>
        <v>1</v>
      </c>
      <c r="AJ747" s="280">
        <v>5000000</v>
      </c>
      <c r="AK747" s="297">
        <v>31604</v>
      </c>
      <c r="AL747" s="147" t="s">
        <v>957</v>
      </c>
      <c r="AM747" s="291">
        <v>1191657</v>
      </c>
      <c r="AN747" s="192"/>
    </row>
    <row r="748" spans="1:40" ht="25.5" x14ac:dyDescent="0.25">
      <c r="A748" s="96">
        <v>1</v>
      </c>
      <c r="B748" s="102" t="s">
        <v>5</v>
      </c>
      <c r="C748" s="96">
        <v>3</v>
      </c>
      <c r="D748" s="96" t="s">
        <v>1809</v>
      </c>
      <c r="E748" s="102" t="s">
        <v>1810</v>
      </c>
      <c r="F748" s="98">
        <v>1</v>
      </c>
      <c r="G748" s="96" t="s">
        <v>1811</v>
      </c>
      <c r="H748" s="102" t="s">
        <v>1812</v>
      </c>
      <c r="I748" s="96">
        <v>10</v>
      </c>
      <c r="J748" s="96">
        <v>16</v>
      </c>
      <c r="K748" s="102" t="s">
        <v>1813</v>
      </c>
      <c r="L748" s="98">
        <v>2020051290051</v>
      </c>
      <c r="M748" s="186">
        <v>1</v>
      </c>
      <c r="N748" s="186">
        <v>1311</v>
      </c>
      <c r="O748" s="97" t="str">
        <f>+VLOOKUP(N748,'[9]Productos PD'!$B$2:$C$349,2,FALSE)</f>
        <v>Estructuración, formulación e implementación del Plan estratégico de desarrollo juvenil.</v>
      </c>
      <c r="P748" s="279" t="s">
        <v>983</v>
      </c>
      <c r="Q748" s="122">
        <v>1</v>
      </c>
      <c r="R748" s="122" t="s">
        <v>1001</v>
      </c>
      <c r="S748" s="122">
        <v>0.25</v>
      </c>
      <c r="T748" s="102" t="s">
        <v>1602</v>
      </c>
      <c r="U748" s="105" t="s">
        <v>1815</v>
      </c>
      <c r="V748" s="96" t="s">
        <v>952</v>
      </c>
      <c r="W748" s="158">
        <v>1</v>
      </c>
      <c r="X748" s="103" t="s">
        <v>962</v>
      </c>
      <c r="Y748" s="288">
        <v>0.3</v>
      </c>
      <c r="Z748" s="128">
        <v>1</v>
      </c>
      <c r="AA748" s="126">
        <v>1</v>
      </c>
      <c r="AB748" s="204">
        <v>1</v>
      </c>
      <c r="AC748" s="129">
        <v>1</v>
      </c>
      <c r="AD748" s="204">
        <v>1</v>
      </c>
      <c r="AE748" s="170">
        <v>0</v>
      </c>
      <c r="AF748" s="204">
        <v>1</v>
      </c>
      <c r="AG748" s="113"/>
      <c r="AH748" s="54">
        <f t="shared" si="24"/>
        <v>0</v>
      </c>
      <c r="AI748" s="54">
        <f t="shared" si="25"/>
        <v>0</v>
      </c>
      <c r="AJ748" s="280">
        <v>5000000</v>
      </c>
      <c r="AK748" s="297">
        <v>31604</v>
      </c>
      <c r="AL748" s="147" t="s">
        <v>957</v>
      </c>
      <c r="AM748" s="291">
        <v>1191657</v>
      </c>
      <c r="AN748" s="192"/>
    </row>
    <row r="749" spans="1:40" ht="25.5" x14ac:dyDescent="0.25">
      <c r="A749" s="96">
        <v>1</v>
      </c>
      <c r="B749" s="102" t="s">
        <v>5</v>
      </c>
      <c r="C749" s="96">
        <v>3</v>
      </c>
      <c r="D749" s="96" t="s">
        <v>1809</v>
      </c>
      <c r="E749" s="102" t="s">
        <v>1810</v>
      </c>
      <c r="F749" s="98">
        <v>1</v>
      </c>
      <c r="G749" s="96" t="s">
        <v>1811</v>
      </c>
      <c r="H749" s="102" t="s">
        <v>1812</v>
      </c>
      <c r="I749" s="96">
        <v>10</v>
      </c>
      <c r="J749" s="96">
        <v>16</v>
      </c>
      <c r="K749" s="102" t="s">
        <v>1813</v>
      </c>
      <c r="L749" s="98">
        <v>2020051290051</v>
      </c>
      <c r="M749" s="186">
        <v>1</v>
      </c>
      <c r="N749" s="186">
        <v>1311</v>
      </c>
      <c r="O749" s="97" t="str">
        <f>+VLOOKUP(N749,'[9]Productos PD'!$B$2:$C$349,2,FALSE)</f>
        <v>Estructuración, formulación e implementación del Plan estratégico de desarrollo juvenil.</v>
      </c>
      <c r="P749" s="279" t="s">
        <v>983</v>
      </c>
      <c r="Q749" s="122">
        <v>1</v>
      </c>
      <c r="R749" s="122" t="s">
        <v>1001</v>
      </c>
      <c r="S749" s="122">
        <v>0.25</v>
      </c>
      <c r="T749" s="102" t="s">
        <v>1602</v>
      </c>
      <c r="U749" s="105" t="s">
        <v>1816</v>
      </c>
      <c r="V749" s="96" t="s">
        <v>952</v>
      </c>
      <c r="W749" s="158">
        <v>4</v>
      </c>
      <c r="X749" s="186" t="s">
        <v>956</v>
      </c>
      <c r="Y749" s="288">
        <v>0.15</v>
      </c>
      <c r="Z749" s="128">
        <v>1</v>
      </c>
      <c r="AA749" s="126">
        <v>1</v>
      </c>
      <c r="AB749" s="204">
        <v>1</v>
      </c>
      <c r="AC749" s="129">
        <v>1</v>
      </c>
      <c r="AD749" s="204">
        <v>1</v>
      </c>
      <c r="AE749" s="170">
        <v>1</v>
      </c>
      <c r="AF749" s="204">
        <v>1</v>
      </c>
      <c r="AG749" s="113"/>
      <c r="AH749" s="54">
        <f t="shared" si="24"/>
        <v>0.75</v>
      </c>
      <c r="AI749" s="54">
        <f t="shared" si="25"/>
        <v>0.75</v>
      </c>
      <c r="AJ749" s="280">
        <v>5000000</v>
      </c>
      <c r="AK749" s="297">
        <v>31604</v>
      </c>
      <c r="AL749" s="147" t="s">
        <v>957</v>
      </c>
      <c r="AM749" s="291">
        <v>1191657</v>
      </c>
      <c r="AN749" s="192"/>
    </row>
    <row r="750" spans="1:40" ht="25.5" x14ac:dyDescent="0.25">
      <c r="A750" s="96">
        <v>1</v>
      </c>
      <c r="B750" s="102" t="s">
        <v>5</v>
      </c>
      <c r="C750" s="96">
        <v>3</v>
      </c>
      <c r="D750" s="96" t="s">
        <v>1809</v>
      </c>
      <c r="E750" s="102" t="s">
        <v>1810</v>
      </c>
      <c r="F750" s="98">
        <v>1</v>
      </c>
      <c r="G750" s="96" t="s">
        <v>1811</v>
      </c>
      <c r="H750" s="102" t="s">
        <v>1812</v>
      </c>
      <c r="I750" s="96">
        <v>10</v>
      </c>
      <c r="J750" s="96">
        <v>16</v>
      </c>
      <c r="K750" s="102" t="s">
        <v>1813</v>
      </c>
      <c r="L750" s="98">
        <v>2020051290051</v>
      </c>
      <c r="M750" s="186">
        <v>1</v>
      </c>
      <c r="N750" s="186">
        <v>1311</v>
      </c>
      <c r="O750" s="97" t="str">
        <f>+VLOOKUP(N750,'[9]Productos PD'!$B$2:$C$349,2,FALSE)</f>
        <v>Estructuración, formulación e implementación del Plan estratégico de desarrollo juvenil.</v>
      </c>
      <c r="P750" s="279" t="s">
        <v>983</v>
      </c>
      <c r="Q750" s="122">
        <v>1</v>
      </c>
      <c r="R750" s="122" t="s">
        <v>1001</v>
      </c>
      <c r="S750" s="122">
        <v>0.25</v>
      </c>
      <c r="T750" s="102" t="s">
        <v>1602</v>
      </c>
      <c r="U750" s="105" t="s">
        <v>1817</v>
      </c>
      <c r="V750" s="96" t="s">
        <v>952</v>
      </c>
      <c r="W750" s="125">
        <v>4000</v>
      </c>
      <c r="X750" s="103" t="s">
        <v>956</v>
      </c>
      <c r="Y750" s="288">
        <v>0.35</v>
      </c>
      <c r="Z750" s="126">
        <v>100</v>
      </c>
      <c r="AA750" s="126">
        <v>150</v>
      </c>
      <c r="AB750" s="113">
        <v>1300</v>
      </c>
      <c r="AC750" s="129">
        <v>9377</v>
      </c>
      <c r="AD750" s="113">
        <v>1300</v>
      </c>
      <c r="AE750" s="170">
        <v>1500</v>
      </c>
      <c r="AF750" s="113">
        <v>1300</v>
      </c>
      <c r="AG750" s="113"/>
      <c r="AH750" s="54">
        <f t="shared" si="24"/>
        <v>2.7567499999999998</v>
      </c>
      <c r="AI750" s="54">
        <f t="shared" si="25"/>
        <v>1</v>
      </c>
      <c r="AJ750" s="280">
        <v>5000000</v>
      </c>
      <c r="AK750" s="297">
        <v>31604</v>
      </c>
      <c r="AL750" s="147" t="s">
        <v>957</v>
      </c>
      <c r="AM750" s="291">
        <v>4191657</v>
      </c>
      <c r="AN750" s="192"/>
    </row>
    <row r="751" spans="1:40" ht="25.5" x14ac:dyDescent="0.25">
      <c r="A751" s="96">
        <v>1</v>
      </c>
      <c r="B751" s="102" t="s">
        <v>5</v>
      </c>
      <c r="C751" s="96">
        <v>3</v>
      </c>
      <c r="D751" s="96" t="s">
        <v>1809</v>
      </c>
      <c r="E751" s="102" t="s">
        <v>1810</v>
      </c>
      <c r="F751" s="98">
        <v>1</v>
      </c>
      <c r="G751" s="96" t="s">
        <v>1811</v>
      </c>
      <c r="H751" s="102" t="s">
        <v>1812</v>
      </c>
      <c r="I751" s="96">
        <v>10</v>
      </c>
      <c r="J751" s="96">
        <v>9</v>
      </c>
      <c r="K751" s="102" t="s">
        <v>1813</v>
      </c>
      <c r="L751" s="98">
        <v>2020051290051</v>
      </c>
      <c r="M751" s="96">
        <v>2</v>
      </c>
      <c r="N751" s="96">
        <v>1312</v>
      </c>
      <c r="O751" s="97" t="str">
        <f>+VLOOKUP(N751,'[9]Productos PD'!$B$2:$C$349,2,FALSE)</f>
        <v>Acciones para la estructuración, conformación y acompañamiento integral del Consejo Municipal de Juventud – CMJ.</v>
      </c>
      <c r="P751" s="96" t="s">
        <v>952</v>
      </c>
      <c r="Q751" s="96">
        <v>3</v>
      </c>
      <c r="R751" s="122" t="s">
        <v>953</v>
      </c>
      <c r="S751" s="125">
        <v>1</v>
      </c>
      <c r="T751" s="102" t="s">
        <v>1602</v>
      </c>
      <c r="U751" s="97" t="s">
        <v>1818</v>
      </c>
      <c r="V751" s="96" t="s">
        <v>952</v>
      </c>
      <c r="W751" s="125">
        <v>6</v>
      </c>
      <c r="X751" s="96" t="s">
        <v>956</v>
      </c>
      <c r="Y751" s="144">
        <v>0.25</v>
      </c>
      <c r="Z751" s="126">
        <v>0</v>
      </c>
      <c r="AA751" s="126">
        <v>0</v>
      </c>
      <c r="AB751" s="113">
        <v>2</v>
      </c>
      <c r="AC751" s="129">
        <v>3</v>
      </c>
      <c r="AD751" s="113">
        <v>2</v>
      </c>
      <c r="AE751" s="170">
        <v>9</v>
      </c>
      <c r="AF751" s="113">
        <v>2</v>
      </c>
      <c r="AG751" s="113"/>
      <c r="AH751" s="54">
        <f t="shared" si="24"/>
        <v>2</v>
      </c>
      <c r="AI751" s="54">
        <f t="shared" si="25"/>
        <v>1</v>
      </c>
      <c r="AJ751" s="135">
        <v>1000000</v>
      </c>
      <c r="AK751" s="297">
        <v>31604</v>
      </c>
      <c r="AL751" s="147" t="s">
        <v>957</v>
      </c>
      <c r="AM751" s="291">
        <v>1191657</v>
      </c>
      <c r="AN751" s="192"/>
    </row>
    <row r="752" spans="1:40" ht="25.5" x14ac:dyDescent="0.25">
      <c r="A752" s="96">
        <v>1</v>
      </c>
      <c r="B752" s="102" t="s">
        <v>5</v>
      </c>
      <c r="C752" s="96">
        <v>3</v>
      </c>
      <c r="D752" s="96" t="s">
        <v>1809</v>
      </c>
      <c r="E752" s="102" t="s">
        <v>1810</v>
      </c>
      <c r="F752" s="98">
        <v>1</v>
      </c>
      <c r="G752" s="96" t="s">
        <v>1811</v>
      </c>
      <c r="H752" s="102" t="s">
        <v>1812</v>
      </c>
      <c r="I752" s="96">
        <v>10</v>
      </c>
      <c r="J752" s="96">
        <v>9</v>
      </c>
      <c r="K752" s="102" t="s">
        <v>1813</v>
      </c>
      <c r="L752" s="98">
        <v>2020051290051</v>
      </c>
      <c r="M752" s="96">
        <v>2</v>
      </c>
      <c r="N752" s="96">
        <v>1312</v>
      </c>
      <c r="O752" s="97" t="str">
        <f>+VLOOKUP(N752,'[9]Productos PD'!$B$2:$C$349,2,FALSE)</f>
        <v>Acciones para la estructuración, conformación y acompañamiento integral del Consejo Municipal de Juventud – CMJ.</v>
      </c>
      <c r="P752" s="96" t="s">
        <v>952</v>
      </c>
      <c r="Q752" s="96">
        <v>3</v>
      </c>
      <c r="R752" s="122" t="s">
        <v>953</v>
      </c>
      <c r="S752" s="125">
        <v>1</v>
      </c>
      <c r="T752" s="102" t="s">
        <v>1602</v>
      </c>
      <c r="U752" s="97" t="s">
        <v>1819</v>
      </c>
      <c r="V752" s="96" t="s">
        <v>952</v>
      </c>
      <c r="W752" s="125">
        <v>1</v>
      </c>
      <c r="X752" s="96" t="s">
        <v>956</v>
      </c>
      <c r="Y752" s="144">
        <v>0.6</v>
      </c>
      <c r="Z752" s="126">
        <v>0</v>
      </c>
      <c r="AA752" s="126">
        <v>0</v>
      </c>
      <c r="AB752" s="113">
        <v>0</v>
      </c>
      <c r="AC752" s="129">
        <v>0</v>
      </c>
      <c r="AD752" s="113">
        <v>0</v>
      </c>
      <c r="AE752" s="170">
        <v>0</v>
      </c>
      <c r="AF752" s="113">
        <v>1</v>
      </c>
      <c r="AG752" s="113"/>
      <c r="AH752" s="54">
        <f t="shared" si="24"/>
        <v>0</v>
      </c>
      <c r="AI752" s="54">
        <f t="shared" si="25"/>
        <v>0</v>
      </c>
      <c r="AJ752" s="135">
        <v>5000000</v>
      </c>
      <c r="AK752" s="180">
        <v>31604</v>
      </c>
      <c r="AL752" s="147" t="s">
        <v>957</v>
      </c>
      <c r="AM752" s="295">
        <v>0</v>
      </c>
      <c r="AN752" s="192"/>
    </row>
    <row r="753" spans="1:40" ht="25.5" x14ac:dyDescent="0.25">
      <c r="A753" s="96">
        <v>1</v>
      </c>
      <c r="B753" s="102" t="s">
        <v>5</v>
      </c>
      <c r="C753" s="96">
        <v>3</v>
      </c>
      <c r="D753" s="96" t="s">
        <v>1809</v>
      </c>
      <c r="E753" s="102" t="s">
        <v>1810</v>
      </c>
      <c r="F753" s="98">
        <v>1</v>
      </c>
      <c r="G753" s="96" t="s">
        <v>1811</v>
      </c>
      <c r="H753" s="102" t="s">
        <v>1812</v>
      </c>
      <c r="I753" s="96">
        <v>10</v>
      </c>
      <c r="J753" s="96">
        <v>9</v>
      </c>
      <c r="K753" s="102" t="s">
        <v>1813</v>
      </c>
      <c r="L753" s="98">
        <v>2020051290051</v>
      </c>
      <c r="M753" s="96">
        <v>2</v>
      </c>
      <c r="N753" s="96">
        <v>1312</v>
      </c>
      <c r="O753" s="97" t="str">
        <f>+VLOOKUP(N753,'[9]Productos PD'!$B$2:$C$349,2,FALSE)</f>
        <v>Acciones para la estructuración, conformación y acompañamiento integral del Consejo Municipal de Juventud – CMJ.</v>
      </c>
      <c r="P753" s="96" t="s">
        <v>952</v>
      </c>
      <c r="Q753" s="96">
        <v>3</v>
      </c>
      <c r="R753" s="122" t="s">
        <v>953</v>
      </c>
      <c r="S753" s="125">
        <v>1</v>
      </c>
      <c r="T753" s="102" t="s">
        <v>1602</v>
      </c>
      <c r="U753" s="97" t="s">
        <v>1819</v>
      </c>
      <c r="V753" s="96" t="s">
        <v>952</v>
      </c>
      <c r="W753" s="125">
        <v>1</v>
      </c>
      <c r="X753" s="96" t="s">
        <v>956</v>
      </c>
      <c r="Y753" s="144">
        <v>0.6</v>
      </c>
      <c r="Z753" s="126">
        <v>0</v>
      </c>
      <c r="AA753" s="126">
        <v>0</v>
      </c>
      <c r="AB753" s="113">
        <v>0</v>
      </c>
      <c r="AC753" s="129">
        <v>0</v>
      </c>
      <c r="AD753" s="113">
        <v>0</v>
      </c>
      <c r="AE753" s="170">
        <v>0</v>
      </c>
      <c r="AF753" s="113">
        <v>1</v>
      </c>
      <c r="AG753" s="113"/>
      <c r="AH753" s="54">
        <f t="shared" si="24"/>
        <v>0</v>
      </c>
      <c r="AI753" s="54">
        <f t="shared" si="25"/>
        <v>0</v>
      </c>
      <c r="AJ753" s="135">
        <v>20000000</v>
      </c>
      <c r="AK753" s="109"/>
      <c r="AL753" s="149" t="s">
        <v>965</v>
      </c>
      <c r="AM753" s="295">
        <v>0</v>
      </c>
      <c r="AN753" s="192"/>
    </row>
    <row r="754" spans="1:40" ht="25.5" x14ac:dyDescent="0.25">
      <c r="A754" s="96">
        <v>1</v>
      </c>
      <c r="B754" s="102" t="s">
        <v>5</v>
      </c>
      <c r="C754" s="96">
        <v>3</v>
      </c>
      <c r="D754" s="96" t="s">
        <v>1809</v>
      </c>
      <c r="E754" s="102" t="s">
        <v>1810</v>
      </c>
      <c r="F754" s="98">
        <v>1</v>
      </c>
      <c r="G754" s="96" t="s">
        <v>1811</v>
      </c>
      <c r="H754" s="102" t="s">
        <v>1812</v>
      </c>
      <c r="I754" s="96">
        <v>10</v>
      </c>
      <c r="J754" s="96">
        <v>9</v>
      </c>
      <c r="K754" s="102" t="s">
        <v>1813</v>
      </c>
      <c r="L754" s="98">
        <v>2020051290051</v>
      </c>
      <c r="M754" s="96">
        <v>2</v>
      </c>
      <c r="N754" s="96">
        <v>1312</v>
      </c>
      <c r="O754" s="97" t="str">
        <f>+VLOOKUP(N754,'[9]Productos PD'!$B$2:$C$349,2,FALSE)</f>
        <v>Acciones para la estructuración, conformación y acompañamiento integral del Consejo Municipal de Juventud – CMJ.</v>
      </c>
      <c r="P754" s="96" t="s">
        <v>952</v>
      </c>
      <c r="Q754" s="96">
        <v>3</v>
      </c>
      <c r="R754" s="122" t="s">
        <v>953</v>
      </c>
      <c r="S754" s="125">
        <v>1</v>
      </c>
      <c r="T754" s="102" t="s">
        <v>1602</v>
      </c>
      <c r="U754" s="97" t="s">
        <v>1820</v>
      </c>
      <c r="V754" s="96" t="s">
        <v>952</v>
      </c>
      <c r="W754" s="125">
        <v>1</v>
      </c>
      <c r="X754" s="96" t="s">
        <v>956</v>
      </c>
      <c r="Y754" s="144">
        <v>0.15</v>
      </c>
      <c r="Z754" s="126">
        <v>0</v>
      </c>
      <c r="AA754" s="126">
        <v>0</v>
      </c>
      <c r="AB754" s="113">
        <v>0</v>
      </c>
      <c r="AC754" s="129">
        <v>0</v>
      </c>
      <c r="AD754" s="113">
        <v>0</v>
      </c>
      <c r="AE754" s="170">
        <v>0</v>
      </c>
      <c r="AF754" s="113">
        <v>1</v>
      </c>
      <c r="AG754" s="113"/>
      <c r="AH754" s="54">
        <f t="shared" si="24"/>
        <v>0</v>
      </c>
      <c r="AI754" s="54">
        <f t="shared" si="25"/>
        <v>0</v>
      </c>
      <c r="AJ754" s="135">
        <v>4000000</v>
      </c>
      <c r="AK754" s="180">
        <v>31604</v>
      </c>
      <c r="AL754" s="147" t="s">
        <v>957</v>
      </c>
      <c r="AM754" s="295">
        <v>0</v>
      </c>
      <c r="AN754" s="192"/>
    </row>
    <row r="755" spans="1:40" ht="25.5" x14ac:dyDescent="0.25">
      <c r="A755" s="96">
        <v>1</v>
      </c>
      <c r="B755" s="102" t="s">
        <v>5</v>
      </c>
      <c r="C755" s="96">
        <v>3</v>
      </c>
      <c r="D755" s="96" t="s">
        <v>1809</v>
      </c>
      <c r="E755" s="102" t="s">
        <v>1810</v>
      </c>
      <c r="F755" s="98">
        <v>1</v>
      </c>
      <c r="G755" s="96" t="s">
        <v>1811</v>
      </c>
      <c r="H755" s="102" t="s">
        <v>1812</v>
      </c>
      <c r="I755" s="96">
        <v>4</v>
      </c>
      <c r="J755" s="96">
        <v>5</v>
      </c>
      <c r="K755" s="102" t="s">
        <v>1813</v>
      </c>
      <c r="L755" s="98">
        <v>2020051290051</v>
      </c>
      <c r="M755" s="96">
        <v>4</v>
      </c>
      <c r="N755" s="96">
        <v>1314</v>
      </c>
      <c r="O755" s="97" t="str">
        <f>+VLOOKUP(N755,'[9]Productos PD'!$B$2:$C$349,2,FALSE)</f>
        <v>Eventos realizados para los jóvenes del Municipio</v>
      </c>
      <c r="P755" s="96" t="s">
        <v>952</v>
      </c>
      <c r="Q755" s="96">
        <v>50</v>
      </c>
      <c r="R755" s="122" t="s">
        <v>953</v>
      </c>
      <c r="S755" s="125">
        <v>14</v>
      </c>
      <c r="T755" s="102" t="s">
        <v>1602</v>
      </c>
      <c r="U755" s="97" t="s">
        <v>1821</v>
      </c>
      <c r="V755" s="96" t="s">
        <v>952</v>
      </c>
      <c r="W755" s="125">
        <v>1</v>
      </c>
      <c r="X755" s="96" t="s">
        <v>956</v>
      </c>
      <c r="Y755" s="144">
        <v>0.2</v>
      </c>
      <c r="Z755" s="126">
        <v>0</v>
      </c>
      <c r="AA755" s="126">
        <v>0</v>
      </c>
      <c r="AB755" s="113">
        <v>0</v>
      </c>
      <c r="AC755" s="129">
        <v>0</v>
      </c>
      <c r="AD755" s="113">
        <v>0</v>
      </c>
      <c r="AE755" s="170">
        <v>0</v>
      </c>
      <c r="AF755" s="113">
        <v>1</v>
      </c>
      <c r="AG755" s="113"/>
      <c r="AH755" s="54">
        <f t="shared" si="24"/>
        <v>0</v>
      </c>
      <c r="AI755" s="54">
        <f t="shared" si="25"/>
        <v>0</v>
      </c>
      <c r="AJ755" s="135">
        <v>2000000</v>
      </c>
      <c r="AK755" s="180">
        <v>31604</v>
      </c>
      <c r="AL755" s="147" t="s">
        <v>957</v>
      </c>
      <c r="AM755" s="295">
        <v>0</v>
      </c>
      <c r="AN755" s="192"/>
    </row>
    <row r="756" spans="1:40" ht="25.5" x14ac:dyDescent="0.25">
      <c r="A756" s="96">
        <v>1</v>
      </c>
      <c r="B756" s="102" t="s">
        <v>5</v>
      </c>
      <c r="C756" s="96">
        <v>3</v>
      </c>
      <c r="D756" s="96" t="s">
        <v>1809</v>
      </c>
      <c r="E756" s="102" t="s">
        <v>1810</v>
      </c>
      <c r="F756" s="98">
        <v>1</v>
      </c>
      <c r="G756" s="96" t="s">
        <v>1811</v>
      </c>
      <c r="H756" s="102" t="s">
        <v>1812</v>
      </c>
      <c r="I756" s="96">
        <v>4</v>
      </c>
      <c r="J756" s="96">
        <v>5</v>
      </c>
      <c r="K756" s="102" t="s">
        <v>1813</v>
      </c>
      <c r="L756" s="98">
        <v>2020051290051</v>
      </c>
      <c r="M756" s="96">
        <v>4</v>
      </c>
      <c r="N756" s="96">
        <v>1314</v>
      </c>
      <c r="O756" s="97" t="str">
        <f>+VLOOKUP(N756,'[9]Productos PD'!$B$2:$C$349,2,FALSE)</f>
        <v>Eventos realizados para los jóvenes del Municipio</v>
      </c>
      <c r="P756" s="96" t="s">
        <v>952</v>
      </c>
      <c r="Q756" s="96">
        <v>50</v>
      </c>
      <c r="R756" s="122" t="s">
        <v>953</v>
      </c>
      <c r="S756" s="125">
        <v>14</v>
      </c>
      <c r="T756" s="102" t="s">
        <v>1602</v>
      </c>
      <c r="U756" s="97" t="s">
        <v>1822</v>
      </c>
      <c r="V756" s="96" t="s">
        <v>952</v>
      </c>
      <c r="W756" s="125">
        <v>1</v>
      </c>
      <c r="X756" s="96" t="s">
        <v>956</v>
      </c>
      <c r="Y756" s="144">
        <v>0.2</v>
      </c>
      <c r="Z756" s="126">
        <v>0</v>
      </c>
      <c r="AA756" s="126">
        <v>0</v>
      </c>
      <c r="AB756" s="113">
        <v>1</v>
      </c>
      <c r="AC756" s="129">
        <v>1</v>
      </c>
      <c r="AD756" s="113">
        <v>0</v>
      </c>
      <c r="AE756" s="170">
        <v>0</v>
      </c>
      <c r="AF756" s="113">
        <v>0</v>
      </c>
      <c r="AG756" s="113"/>
      <c r="AH756" s="54">
        <f t="shared" si="24"/>
        <v>1</v>
      </c>
      <c r="AI756" s="54">
        <f t="shared" si="25"/>
        <v>1</v>
      </c>
      <c r="AJ756" s="135">
        <v>10000000</v>
      </c>
      <c r="AK756" s="180">
        <v>31604</v>
      </c>
      <c r="AL756" s="147" t="s">
        <v>957</v>
      </c>
      <c r="AM756" s="291">
        <v>1191657</v>
      </c>
      <c r="AN756" s="192"/>
    </row>
    <row r="757" spans="1:40" ht="25.5" x14ac:dyDescent="0.25">
      <c r="A757" s="96">
        <v>1</v>
      </c>
      <c r="B757" s="102" t="s">
        <v>5</v>
      </c>
      <c r="C757" s="96">
        <v>3</v>
      </c>
      <c r="D757" s="96" t="s">
        <v>1809</v>
      </c>
      <c r="E757" s="102" t="s">
        <v>1810</v>
      </c>
      <c r="F757" s="98">
        <v>1</v>
      </c>
      <c r="G757" s="96" t="s">
        <v>1811</v>
      </c>
      <c r="H757" s="102" t="s">
        <v>1812</v>
      </c>
      <c r="I757" s="96">
        <v>4</v>
      </c>
      <c r="J757" s="96">
        <v>5</v>
      </c>
      <c r="K757" s="102" t="s">
        <v>1813</v>
      </c>
      <c r="L757" s="98">
        <v>2020051290051</v>
      </c>
      <c r="M757" s="96">
        <v>4</v>
      </c>
      <c r="N757" s="96">
        <v>1314</v>
      </c>
      <c r="O757" s="97" t="str">
        <f>+VLOOKUP(N757,'[9]Productos PD'!$B$2:$C$349,2,FALSE)</f>
        <v>Eventos realizados para los jóvenes del Municipio</v>
      </c>
      <c r="P757" s="96" t="s">
        <v>952</v>
      </c>
      <c r="Q757" s="96">
        <v>50</v>
      </c>
      <c r="R757" s="122" t="s">
        <v>953</v>
      </c>
      <c r="S757" s="125">
        <v>14</v>
      </c>
      <c r="T757" s="102" t="s">
        <v>1602</v>
      </c>
      <c r="U757" s="97" t="s">
        <v>1823</v>
      </c>
      <c r="V757" s="96" t="s">
        <v>952</v>
      </c>
      <c r="W757" s="125">
        <v>1</v>
      </c>
      <c r="X757" s="96" t="s">
        <v>956</v>
      </c>
      <c r="Y757" s="144">
        <v>0.1</v>
      </c>
      <c r="Z757" s="126">
        <v>0</v>
      </c>
      <c r="AA757" s="126">
        <v>0</v>
      </c>
      <c r="AB757" s="113">
        <v>0</v>
      </c>
      <c r="AC757" s="129">
        <v>0</v>
      </c>
      <c r="AD757" s="113">
        <v>1</v>
      </c>
      <c r="AE757" s="170">
        <v>0</v>
      </c>
      <c r="AF757" s="113">
        <v>0</v>
      </c>
      <c r="AG757" s="113"/>
      <c r="AH757" s="54">
        <f t="shared" si="24"/>
        <v>0</v>
      </c>
      <c r="AI757" s="54">
        <f t="shared" si="25"/>
        <v>0</v>
      </c>
      <c r="AJ757" s="135">
        <v>5000000</v>
      </c>
      <c r="AK757" s="180">
        <v>31604</v>
      </c>
      <c r="AL757" s="147" t="s">
        <v>957</v>
      </c>
      <c r="AM757" s="295">
        <v>0</v>
      </c>
      <c r="AN757" s="192"/>
    </row>
    <row r="758" spans="1:40" ht="25.5" x14ac:dyDescent="0.25">
      <c r="A758" s="96">
        <v>1</v>
      </c>
      <c r="B758" s="102" t="s">
        <v>5</v>
      </c>
      <c r="C758" s="96">
        <v>3</v>
      </c>
      <c r="D758" s="96" t="s">
        <v>1809</v>
      </c>
      <c r="E758" s="102" t="s">
        <v>1810</v>
      </c>
      <c r="F758" s="98">
        <v>1</v>
      </c>
      <c r="G758" s="96" t="s">
        <v>1811</v>
      </c>
      <c r="H758" s="102" t="s">
        <v>1812</v>
      </c>
      <c r="I758" s="96">
        <v>4</v>
      </c>
      <c r="J758" s="96">
        <v>5</v>
      </c>
      <c r="K758" s="102" t="s">
        <v>1813</v>
      </c>
      <c r="L758" s="98">
        <v>2020051290051</v>
      </c>
      <c r="M758" s="96">
        <v>4</v>
      </c>
      <c r="N758" s="96">
        <v>1314</v>
      </c>
      <c r="O758" s="97" t="str">
        <f>+VLOOKUP(N758,'[9]Productos PD'!$B$2:$C$349,2,FALSE)</f>
        <v>Eventos realizados para los jóvenes del Municipio</v>
      </c>
      <c r="P758" s="96" t="s">
        <v>952</v>
      </c>
      <c r="Q758" s="96">
        <v>50</v>
      </c>
      <c r="R758" s="122" t="s">
        <v>953</v>
      </c>
      <c r="S758" s="125">
        <v>14</v>
      </c>
      <c r="T758" s="102" t="s">
        <v>1602</v>
      </c>
      <c r="U758" s="97" t="s">
        <v>1824</v>
      </c>
      <c r="V758" s="96" t="s">
        <v>952</v>
      </c>
      <c r="W758" s="125">
        <v>10</v>
      </c>
      <c r="X758" s="96" t="s">
        <v>956</v>
      </c>
      <c r="Y758" s="144">
        <v>0.3</v>
      </c>
      <c r="Z758" s="126">
        <v>3</v>
      </c>
      <c r="AA758" s="126">
        <v>3</v>
      </c>
      <c r="AB758" s="113">
        <v>3</v>
      </c>
      <c r="AC758" s="129">
        <v>3</v>
      </c>
      <c r="AD758" s="113">
        <v>3</v>
      </c>
      <c r="AE758" s="170">
        <v>3</v>
      </c>
      <c r="AF758" s="113">
        <v>1</v>
      </c>
      <c r="AG758" s="113"/>
      <c r="AH758" s="54">
        <f t="shared" si="24"/>
        <v>0.9</v>
      </c>
      <c r="AI758" s="54">
        <f t="shared" si="25"/>
        <v>0.9</v>
      </c>
      <c r="AJ758" s="135">
        <v>13000000</v>
      </c>
      <c r="AK758" s="180">
        <v>31604</v>
      </c>
      <c r="AL758" s="147" t="s">
        <v>957</v>
      </c>
      <c r="AM758" s="291">
        <v>1191657</v>
      </c>
      <c r="AN758" s="192"/>
    </row>
    <row r="759" spans="1:40" ht="25.5" x14ac:dyDescent="0.25">
      <c r="A759" s="96">
        <v>1</v>
      </c>
      <c r="B759" s="102" t="s">
        <v>5</v>
      </c>
      <c r="C759" s="96">
        <v>3</v>
      </c>
      <c r="D759" s="96" t="s">
        <v>1809</v>
      </c>
      <c r="E759" s="102" t="s">
        <v>1810</v>
      </c>
      <c r="F759" s="98">
        <v>1</v>
      </c>
      <c r="G759" s="96" t="s">
        <v>1811</v>
      </c>
      <c r="H759" s="102" t="s">
        <v>1812</v>
      </c>
      <c r="I759" s="96">
        <v>4</v>
      </c>
      <c r="J759" s="96">
        <v>5</v>
      </c>
      <c r="K759" s="102" t="s">
        <v>1813</v>
      </c>
      <c r="L759" s="98">
        <v>2020051290051</v>
      </c>
      <c r="M759" s="96">
        <v>4</v>
      </c>
      <c r="N759" s="96">
        <v>1314</v>
      </c>
      <c r="O759" s="97" t="str">
        <f>+VLOOKUP(N759,'[9]Productos PD'!$B$2:$C$349,2,FALSE)</f>
        <v>Eventos realizados para los jóvenes del Municipio</v>
      </c>
      <c r="P759" s="96" t="s">
        <v>952</v>
      </c>
      <c r="Q759" s="96">
        <v>50</v>
      </c>
      <c r="R759" s="122" t="s">
        <v>953</v>
      </c>
      <c r="S759" s="125">
        <v>14</v>
      </c>
      <c r="T759" s="102" t="s">
        <v>1602</v>
      </c>
      <c r="U759" s="97" t="s">
        <v>1825</v>
      </c>
      <c r="V759" s="96" t="s">
        <v>952</v>
      </c>
      <c r="W759" s="125">
        <v>1</v>
      </c>
      <c r="X759" s="96" t="s">
        <v>956</v>
      </c>
      <c r="Y759" s="144">
        <v>0.2</v>
      </c>
      <c r="Z759" s="126">
        <v>0</v>
      </c>
      <c r="AA759" s="126">
        <v>0</v>
      </c>
      <c r="AB759" s="113">
        <v>0</v>
      </c>
      <c r="AC759" s="129">
        <v>0</v>
      </c>
      <c r="AD759" s="113">
        <v>0</v>
      </c>
      <c r="AE759" s="170">
        <v>0</v>
      </c>
      <c r="AF759" s="113">
        <v>1</v>
      </c>
      <c r="AG759" s="113"/>
      <c r="AH759" s="54">
        <f t="shared" si="24"/>
        <v>0</v>
      </c>
      <c r="AI759" s="54">
        <f t="shared" si="25"/>
        <v>0</v>
      </c>
      <c r="AJ759" s="135">
        <v>20000000</v>
      </c>
      <c r="AK759" s="180">
        <v>31604</v>
      </c>
      <c r="AL759" s="147" t="s">
        <v>957</v>
      </c>
      <c r="AM759" s="295">
        <v>0</v>
      </c>
      <c r="AN759" s="192"/>
    </row>
    <row r="760" spans="1:40" ht="51" x14ac:dyDescent="0.25">
      <c r="A760" s="96">
        <v>1</v>
      </c>
      <c r="B760" s="102" t="s">
        <v>5</v>
      </c>
      <c r="C760" s="96">
        <v>3</v>
      </c>
      <c r="D760" s="96" t="s">
        <v>1809</v>
      </c>
      <c r="E760" s="102" t="s">
        <v>1810</v>
      </c>
      <c r="F760" s="98">
        <v>1</v>
      </c>
      <c r="G760" s="96" t="s">
        <v>1811</v>
      </c>
      <c r="H760" s="102" t="s">
        <v>1812</v>
      </c>
      <c r="I760" s="96">
        <v>10</v>
      </c>
      <c r="J760" s="96">
        <v>9</v>
      </c>
      <c r="K760" s="102" t="s">
        <v>1813</v>
      </c>
      <c r="L760" s="98">
        <v>2020051290051</v>
      </c>
      <c r="M760" s="96">
        <v>5</v>
      </c>
      <c r="N760" s="96">
        <v>1315</v>
      </c>
      <c r="O760" s="97" t="str">
        <f>+VLOOKUP(N760,'[9]Productos PD'!$B$2:$C$349,2,FALSE)</f>
        <v>Acciones para la creación del Campus Juvenil para la identificación y reconocimiento de liderazgos positivos, formación en participación, resolución de conflictos, emprendimiento e inclusión laboral y productiva a los jóvenes.</v>
      </c>
      <c r="P760" s="96" t="s">
        <v>952</v>
      </c>
      <c r="Q760" s="96">
        <v>4</v>
      </c>
      <c r="R760" s="122" t="s">
        <v>953</v>
      </c>
      <c r="S760" s="125">
        <v>1</v>
      </c>
      <c r="T760" s="102" t="s">
        <v>1602</v>
      </c>
      <c r="U760" s="97" t="s">
        <v>1826</v>
      </c>
      <c r="V760" s="96" t="s">
        <v>952</v>
      </c>
      <c r="W760" s="125">
        <v>1</v>
      </c>
      <c r="X760" s="103" t="s">
        <v>962</v>
      </c>
      <c r="Y760" s="144">
        <v>0.1</v>
      </c>
      <c r="Z760" s="126">
        <v>1</v>
      </c>
      <c r="AA760" s="126">
        <v>1</v>
      </c>
      <c r="AB760" s="113">
        <v>1</v>
      </c>
      <c r="AC760" s="129">
        <v>1</v>
      </c>
      <c r="AD760" s="113">
        <v>1</v>
      </c>
      <c r="AE760" s="170">
        <v>1</v>
      </c>
      <c r="AF760" s="113">
        <v>1</v>
      </c>
      <c r="AG760" s="113"/>
      <c r="AH760" s="54">
        <f t="shared" si="24"/>
        <v>1</v>
      </c>
      <c r="AI760" s="54">
        <f t="shared" si="25"/>
        <v>1</v>
      </c>
      <c r="AJ760" s="135">
        <v>34687126</v>
      </c>
      <c r="AK760" s="180">
        <v>31604</v>
      </c>
      <c r="AL760" s="147" t="s">
        <v>957</v>
      </c>
      <c r="AM760" s="291">
        <v>1191657</v>
      </c>
      <c r="AN760" s="192"/>
    </row>
    <row r="761" spans="1:40" ht="51" x14ac:dyDescent="0.25">
      <c r="A761" s="96">
        <v>1</v>
      </c>
      <c r="B761" s="102" t="s">
        <v>5</v>
      </c>
      <c r="C761" s="96">
        <v>3</v>
      </c>
      <c r="D761" s="96" t="s">
        <v>1809</v>
      </c>
      <c r="E761" s="102" t="s">
        <v>1810</v>
      </c>
      <c r="F761" s="98">
        <v>1</v>
      </c>
      <c r="G761" s="96" t="s">
        <v>1811</v>
      </c>
      <c r="H761" s="102" t="s">
        <v>1812</v>
      </c>
      <c r="I761" s="96">
        <v>10</v>
      </c>
      <c r="J761" s="96">
        <v>9</v>
      </c>
      <c r="K761" s="102" t="s">
        <v>1813</v>
      </c>
      <c r="L761" s="98">
        <v>2020051290051</v>
      </c>
      <c r="M761" s="96">
        <v>5</v>
      </c>
      <c r="N761" s="96">
        <v>1315</v>
      </c>
      <c r="O761" s="97" t="str">
        <f>+VLOOKUP(N761,'[9]Productos PD'!$B$2:$C$349,2,FALSE)</f>
        <v>Acciones para la creación del Campus Juvenil para la identificación y reconocimiento de liderazgos positivos, formación en participación, resolución de conflictos, emprendimiento e inclusión laboral y productiva a los jóvenes.</v>
      </c>
      <c r="P761" s="96" t="s">
        <v>952</v>
      </c>
      <c r="Q761" s="96">
        <v>4</v>
      </c>
      <c r="R761" s="122" t="s">
        <v>953</v>
      </c>
      <c r="S761" s="125">
        <v>1</v>
      </c>
      <c r="T761" s="102" t="s">
        <v>1602</v>
      </c>
      <c r="U761" s="97" t="s">
        <v>1827</v>
      </c>
      <c r="V761" s="96" t="s">
        <v>952</v>
      </c>
      <c r="W761" s="125">
        <v>30</v>
      </c>
      <c r="X761" s="96" t="s">
        <v>956</v>
      </c>
      <c r="Y761" s="144">
        <v>0.3</v>
      </c>
      <c r="Z761" s="126">
        <v>5</v>
      </c>
      <c r="AA761" s="126">
        <v>5</v>
      </c>
      <c r="AB761" s="113">
        <v>8</v>
      </c>
      <c r="AC761" s="129">
        <v>8</v>
      </c>
      <c r="AD761" s="113">
        <v>8</v>
      </c>
      <c r="AE761" s="170">
        <v>8</v>
      </c>
      <c r="AF761" s="113">
        <v>9</v>
      </c>
      <c r="AG761" s="113"/>
      <c r="AH761" s="54">
        <f t="shared" si="24"/>
        <v>0.7</v>
      </c>
      <c r="AI761" s="54">
        <f t="shared" si="25"/>
        <v>0.7</v>
      </c>
      <c r="AJ761" s="135">
        <v>10000000</v>
      </c>
      <c r="AK761" s="180">
        <v>31604</v>
      </c>
      <c r="AL761" s="147" t="s">
        <v>957</v>
      </c>
      <c r="AM761" s="291">
        <v>5903738</v>
      </c>
      <c r="AN761" s="192"/>
    </row>
    <row r="762" spans="1:40" ht="51" x14ac:dyDescent="0.25">
      <c r="A762" s="96">
        <v>1</v>
      </c>
      <c r="B762" s="102" t="s">
        <v>5</v>
      </c>
      <c r="C762" s="96">
        <v>3</v>
      </c>
      <c r="D762" s="96" t="s">
        <v>1809</v>
      </c>
      <c r="E762" s="102" t="s">
        <v>1810</v>
      </c>
      <c r="F762" s="98">
        <v>1</v>
      </c>
      <c r="G762" s="96" t="s">
        <v>1811</v>
      </c>
      <c r="H762" s="102" t="s">
        <v>1812</v>
      </c>
      <c r="I762" s="96">
        <v>10</v>
      </c>
      <c r="J762" s="96">
        <v>9</v>
      </c>
      <c r="K762" s="102" t="s">
        <v>1813</v>
      </c>
      <c r="L762" s="98">
        <v>2020051290051</v>
      </c>
      <c r="M762" s="96">
        <v>5</v>
      </c>
      <c r="N762" s="96">
        <v>1315</v>
      </c>
      <c r="O762" s="97" t="str">
        <f>+VLOOKUP(N762,'[9]Productos PD'!$B$2:$C$349,2,FALSE)</f>
        <v>Acciones para la creación del Campus Juvenil para la identificación y reconocimiento de liderazgos positivos, formación en participación, resolución de conflictos, emprendimiento e inclusión laboral y productiva a los jóvenes.</v>
      </c>
      <c r="P762" s="96" t="s">
        <v>952</v>
      </c>
      <c r="Q762" s="96">
        <v>4</v>
      </c>
      <c r="R762" s="122" t="s">
        <v>953</v>
      </c>
      <c r="S762" s="125">
        <v>1</v>
      </c>
      <c r="T762" s="102" t="s">
        <v>1602</v>
      </c>
      <c r="U762" s="97" t="s">
        <v>1828</v>
      </c>
      <c r="V762" s="96" t="s">
        <v>952</v>
      </c>
      <c r="W762" s="125">
        <v>20</v>
      </c>
      <c r="X762" s="96" t="s">
        <v>956</v>
      </c>
      <c r="Y762" s="144">
        <v>0.4</v>
      </c>
      <c r="Z762" s="126">
        <v>3</v>
      </c>
      <c r="AA762" s="126">
        <v>3</v>
      </c>
      <c r="AB762" s="113">
        <v>6</v>
      </c>
      <c r="AC762" s="129">
        <v>6</v>
      </c>
      <c r="AD762" s="113">
        <v>6</v>
      </c>
      <c r="AE762" s="170">
        <v>6</v>
      </c>
      <c r="AF762" s="113">
        <v>5</v>
      </c>
      <c r="AG762" s="113"/>
      <c r="AH762" s="54">
        <f t="shared" si="24"/>
        <v>0.75</v>
      </c>
      <c r="AI762" s="54">
        <f t="shared" si="25"/>
        <v>0.75</v>
      </c>
      <c r="AJ762" s="135">
        <v>49959879</v>
      </c>
      <c r="AK762" s="180">
        <v>31604</v>
      </c>
      <c r="AL762" s="147" t="s">
        <v>957</v>
      </c>
      <c r="AM762" s="291">
        <v>1191656</v>
      </c>
      <c r="AN762" s="192"/>
    </row>
    <row r="763" spans="1:40" ht="51" x14ac:dyDescent="0.25">
      <c r="A763" s="96">
        <v>1</v>
      </c>
      <c r="B763" s="102" t="s">
        <v>5</v>
      </c>
      <c r="C763" s="96">
        <v>3</v>
      </c>
      <c r="D763" s="96" t="s">
        <v>1809</v>
      </c>
      <c r="E763" s="102" t="s">
        <v>1810</v>
      </c>
      <c r="F763" s="98">
        <v>1</v>
      </c>
      <c r="G763" s="96" t="s">
        <v>1811</v>
      </c>
      <c r="H763" s="102" t="s">
        <v>1812</v>
      </c>
      <c r="I763" s="96">
        <v>10</v>
      </c>
      <c r="J763" s="96">
        <v>9</v>
      </c>
      <c r="K763" s="102" t="s">
        <v>1813</v>
      </c>
      <c r="L763" s="98">
        <v>2020051290051</v>
      </c>
      <c r="M763" s="96">
        <v>5</v>
      </c>
      <c r="N763" s="96">
        <v>1315</v>
      </c>
      <c r="O763" s="97" t="str">
        <f>+VLOOKUP(N763,'[9]Productos PD'!$B$2:$C$349,2,FALSE)</f>
        <v>Acciones para la creación del Campus Juvenil para la identificación y reconocimiento de liderazgos positivos, formación en participación, resolución de conflictos, emprendimiento e inclusión laboral y productiva a los jóvenes.</v>
      </c>
      <c r="P763" s="96" t="s">
        <v>952</v>
      </c>
      <c r="Q763" s="96">
        <v>4</v>
      </c>
      <c r="R763" s="122" t="s">
        <v>953</v>
      </c>
      <c r="S763" s="125">
        <v>1</v>
      </c>
      <c r="T763" s="102" t="s">
        <v>1602</v>
      </c>
      <c r="U763" s="97" t="s">
        <v>1829</v>
      </c>
      <c r="V763" s="96" t="s">
        <v>952</v>
      </c>
      <c r="W763" s="125">
        <v>3</v>
      </c>
      <c r="X763" s="96" t="s">
        <v>956</v>
      </c>
      <c r="Y763" s="144">
        <v>0.2</v>
      </c>
      <c r="Z763" s="126">
        <v>0</v>
      </c>
      <c r="AA763" s="126">
        <v>0</v>
      </c>
      <c r="AB763" s="113">
        <v>1</v>
      </c>
      <c r="AC763" s="129">
        <v>1</v>
      </c>
      <c r="AD763" s="113">
        <v>2</v>
      </c>
      <c r="AE763" s="170">
        <v>0</v>
      </c>
      <c r="AF763" s="113">
        <v>0</v>
      </c>
      <c r="AG763" s="113"/>
      <c r="AH763" s="54">
        <f t="shared" si="24"/>
        <v>0.33333333333333331</v>
      </c>
      <c r="AI763" s="54">
        <f t="shared" si="25"/>
        <v>0.33333333333333331</v>
      </c>
      <c r="AJ763" s="135">
        <v>40000000</v>
      </c>
      <c r="AK763" s="180">
        <v>31604</v>
      </c>
      <c r="AL763" s="147" t="s">
        <v>957</v>
      </c>
      <c r="AM763" s="291">
        <v>1191656</v>
      </c>
      <c r="AN763" s="192"/>
    </row>
    <row r="764" spans="1:40" ht="25.5" x14ac:dyDescent="0.25">
      <c r="A764" s="96">
        <v>1</v>
      </c>
      <c r="B764" s="102" t="s">
        <v>5</v>
      </c>
      <c r="C764" s="96">
        <v>3</v>
      </c>
      <c r="D764" s="96" t="s">
        <v>1809</v>
      </c>
      <c r="E764" s="102" t="s">
        <v>1810</v>
      </c>
      <c r="F764" s="98">
        <v>1</v>
      </c>
      <c r="G764" s="96" t="s">
        <v>1811</v>
      </c>
      <c r="H764" s="102" t="s">
        <v>1812</v>
      </c>
      <c r="I764" s="96">
        <v>10</v>
      </c>
      <c r="J764" s="96">
        <v>9</v>
      </c>
      <c r="K764" s="102" t="s">
        <v>1813</v>
      </c>
      <c r="L764" s="98">
        <v>2020051290051</v>
      </c>
      <c r="M764" s="96">
        <v>6</v>
      </c>
      <c r="N764" s="96">
        <v>1316</v>
      </c>
      <c r="O764" s="97" t="str">
        <f>+VLOOKUP(N764,'[9]Productos PD'!$B$2:$C$349,2,FALSE)</f>
        <v>Gestionar alianzas públicas y privadas para servicios complementarios a población estudiantil.</v>
      </c>
      <c r="P764" s="96" t="s">
        <v>952</v>
      </c>
      <c r="Q764" s="96">
        <v>3</v>
      </c>
      <c r="R764" s="122" t="s">
        <v>953</v>
      </c>
      <c r="S764" s="125">
        <v>1</v>
      </c>
      <c r="T764" s="102" t="s">
        <v>1602</v>
      </c>
      <c r="U764" s="97" t="s">
        <v>1830</v>
      </c>
      <c r="V764" s="96" t="s">
        <v>952</v>
      </c>
      <c r="W764" s="125">
        <v>1</v>
      </c>
      <c r="X764" s="103" t="s">
        <v>962</v>
      </c>
      <c r="Y764" s="144">
        <v>0.7</v>
      </c>
      <c r="Z764" s="126">
        <v>1</v>
      </c>
      <c r="AA764" s="126">
        <v>1</v>
      </c>
      <c r="AB764" s="113">
        <v>1</v>
      </c>
      <c r="AC764" s="129">
        <v>1</v>
      </c>
      <c r="AD764" s="113">
        <v>1</v>
      </c>
      <c r="AE764" s="170">
        <v>1</v>
      </c>
      <c r="AF764" s="113">
        <v>1</v>
      </c>
      <c r="AG764" s="113"/>
      <c r="AH764" s="54">
        <f t="shared" si="24"/>
        <v>1</v>
      </c>
      <c r="AI764" s="54">
        <f t="shared" si="25"/>
        <v>1</v>
      </c>
      <c r="AJ764" s="135">
        <v>10000000</v>
      </c>
      <c r="AK764" s="180">
        <v>31604</v>
      </c>
      <c r="AL764" s="147" t="s">
        <v>957</v>
      </c>
      <c r="AM764" s="291">
        <v>1191656</v>
      </c>
      <c r="AN764" s="192"/>
    </row>
    <row r="765" spans="1:40" ht="25.5" x14ac:dyDescent="0.25">
      <c r="A765" s="96">
        <v>1</v>
      </c>
      <c r="B765" s="102" t="s">
        <v>5</v>
      </c>
      <c r="C765" s="96">
        <v>3</v>
      </c>
      <c r="D765" s="96" t="s">
        <v>1809</v>
      </c>
      <c r="E765" s="102" t="s">
        <v>1810</v>
      </c>
      <c r="F765" s="98">
        <v>1</v>
      </c>
      <c r="G765" s="96" t="s">
        <v>1811</v>
      </c>
      <c r="H765" s="102" t="s">
        <v>1812</v>
      </c>
      <c r="I765" s="96">
        <v>10</v>
      </c>
      <c r="J765" s="96">
        <v>9</v>
      </c>
      <c r="K765" s="102" t="s">
        <v>1813</v>
      </c>
      <c r="L765" s="98">
        <v>2020051290051</v>
      </c>
      <c r="M765" s="96">
        <v>6</v>
      </c>
      <c r="N765" s="96">
        <v>1316</v>
      </c>
      <c r="O765" s="97" t="str">
        <f>+VLOOKUP(N765,'[9]Productos PD'!$B$2:$C$349,2,FALSE)</f>
        <v>Gestionar alianzas públicas y privadas para servicios complementarios a población estudiantil.</v>
      </c>
      <c r="P765" s="96" t="s">
        <v>952</v>
      </c>
      <c r="Q765" s="96">
        <v>3</v>
      </c>
      <c r="R765" s="122" t="s">
        <v>953</v>
      </c>
      <c r="S765" s="125">
        <v>1</v>
      </c>
      <c r="T765" s="102" t="s">
        <v>1602</v>
      </c>
      <c r="U765" s="97" t="s">
        <v>1831</v>
      </c>
      <c r="V765" s="96" t="s">
        <v>952</v>
      </c>
      <c r="W765" s="125">
        <v>60</v>
      </c>
      <c r="X765" s="103" t="s">
        <v>962</v>
      </c>
      <c r="Y765" s="144">
        <v>0.3</v>
      </c>
      <c r="Z765" s="126">
        <v>60</v>
      </c>
      <c r="AA765" s="126">
        <v>60</v>
      </c>
      <c r="AB765" s="113">
        <v>60</v>
      </c>
      <c r="AC765" s="129">
        <v>60</v>
      </c>
      <c r="AD765" s="113">
        <v>60</v>
      </c>
      <c r="AE765" s="170">
        <v>60</v>
      </c>
      <c r="AF765" s="113">
        <v>60</v>
      </c>
      <c r="AG765" s="113"/>
      <c r="AH765" s="54">
        <f t="shared" si="24"/>
        <v>1</v>
      </c>
      <c r="AI765" s="54">
        <f t="shared" si="25"/>
        <v>1</v>
      </c>
      <c r="AJ765" s="135">
        <v>50000000</v>
      </c>
      <c r="AK765" s="180"/>
      <c r="AL765" s="149" t="s">
        <v>965</v>
      </c>
      <c r="AM765" s="295">
        <v>35000000</v>
      </c>
      <c r="AN765" s="192"/>
    </row>
    <row r="766" spans="1:40" ht="38.25" x14ac:dyDescent="0.25">
      <c r="A766" s="206">
        <v>1</v>
      </c>
      <c r="B766" s="207" t="s">
        <v>5</v>
      </c>
      <c r="C766" s="206">
        <v>2</v>
      </c>
      <c r="D766" s="206" t="s">
        <v>963</v>
      </c>
      <c r="E766" s="207" t="s">
        <v>112</v>
      </c>
      <c r="F766" s="208">
        <v>2</v>
      </c>
      <c r="G766" s="206" t="s">
        <v>1079</v>
      </c>
      <c r="H766" s="207" t="s">
        <v>1080</v>
      </c>
      <c r="I766" s="206">
        <v>10</v>
      </c>
      <c r="J766" s="206">
        <v>5</v>
      </c>
      <c r="K766" s="207" t="s">
        <v>1081</v>
      </c>
      <c r="L766" s="208">
        <v>2020051290042</v>
      </c>
      <c r="M766" s="206">
        <v>2</v>
      </c>
      <c r="N766" s="209">
        <v>1222</v>
      </c>
      <c r="O766" s="210" t="s">
        <v>668</v>
      </c>
      <c r="P766" s="211" t="s">
        <v>952</v>
      </c>
      <c r="Q766" s="211">
        <v>4</v>
      </c>
      <c r="R766" s="212" t="s">
        <v>953</v>
      </c>
      <c r="S766" s="211">
        <v>1</v>
      </c>
      <c r="T766" s="210" t="s">
        <v>1832</v>
      </c>
      <c r="U766" s="213" t="s">
        <v>1833</v>
      </c>
      <c r="V766" s="209" t="s">
        <v>952</v>
      </c>
      <c r="W766" s="209">
        <v>1600</v>
      </c>
      <c r="X766" s="209" t="s">
        <v>956</v>
      </c>
      <c r="Y766" s="214">
        <v>1</v>
      </c>
      <c r="Z766" s="215">
        <v>357</v>
      </c>
      <c r="AA766" s="209">
        <v>357</v>
      </c>
      <c r="AB766" s="215">
        <v>400</v>
      </c>
      <c r="AC766" s="209">
        <v>400</v>
      </c>
      <c r="AD766" s="215">
        <v>440</v>
      </c>
      <c r="AE766" s="209">
        <v>440</v>
      </c>
      <c r="AF766" s="215">
        <v>403</v>
      </c>
      <c r="AG766" s="209"/>
      <c r="AH766" s="216">
        <f t="shared" ref="AH766:AH782" si="26">+IF(X766="Acumulado",(AA766+AC766+AE766+AG766)/(Z766+AB766+AD766+AF766),IF(X766="Mantenimiento",AA766/Z766,AA766/Z766))</f>
        <v>0.74812500000000004</v>
      </c>
      <c r="AI766" s="54">
        <f t="shared" ref="AI766:AI821" si="27">+IF(AH766&gt;1,1,AH766)</f>
        <v>0.74812500000000004</v>
      </c>
      <c r="AJ766" s="217">
        <v>50117186</v>
      </c>
      <c r="AK766" s="215">
        <v>31401</v>
      </c>
      <c r="AL766" s="209" t="s">
        <v>957</v>
      </c>
      <c r="AM766" s="233">
        <v>26000000</v>
      </c>
      <c r="AN766" s="206"/>
    </row>
    <row r="767" spans="1:40" ht="38.25" x14ac:dyDescent="0.25">
      <c r="A767" s="206">
        <v>1</v>
      </c>
      <c r="B767" s="207" t="s">
        <v>5</v>
      </c>
      <c r="C767" s="206">
        <v>2</v>
      </c>
      <c r="D767" s="206" t="s">
        <v>963</v>
      </c>
      <c r="E767" s="207" t="s">
        <v>112</v>
      </c>
      <c r="F767" s="208">
        <v>2</v>
      </c>
      <c r="G767" s="206" t="s">
        <v>1079</v>
      </c>
      <c r="H767" s="207" t="s">
        <v>1080</v>
      </c>
      <c r="I767" s="206">
        <v>10</v>
      </c>
      <c r="J767" s="206">
        <v>5</v>
      </c>
      <c r="K767" s="207" t="s">
        <v>1081</v>
      </c>
      <c r="L767" s="208">
        <v>2020051290042</v>
      </c>
      <c r="M767" s="206">
        <v>3</v>
      </c>
      <c r="N767" s="209">
        <v>1223</v>
      </c>
      <c r="O767" s="210" t="s">
        <v>669</v>
      </c>
      <c r="P767" s="211" t="s">
        <v>952</v>
      </c>
      <c r="Q767" s="211">
        <v>4</v>
      </c>
      <c r="R767" s="212" t="s">
        <v>953</v>
      </c>
      <c r="S767" s="211">
        <v>1</v>
      </c>
      <c r="T767" s="210" t="s">
        <v>1832</v>
      </c>
      <c r="U767" s="213" t="s">
        <v>1834</v>
      </c>
      <c r="V767" s="209" t="s">
        <v>952</v>
      </c>
      <c r="W767" s="209">
        <v>24</v>
      </c>
      <c r="X767" s="209" t="s">
        <v>956</v>
      </c>
      <c r="Y767" s="214">
        <v>1</v>
      </c>
      <c r="Z767" s="215">
        <v>5</v>
      </c>
      <c r="AA767" s="209">
        <v>5</v>
      </c>
      <c r="AB767" s="215">
        <v>6</v>
      </c>
      <c r="AC767" s="209">
        <v>6</v>
      </c>
      <c r="AD767" s="215">
        <v>7</v>
      </c>
      <c r="AE767" s="209">
        <v>7</v>
      </c>
      <c r="AF767" s="215">
        <v>6</v>
      </c>
      <c r="AG767" s="209"/>
      <c r="AH767" s="216">
        <f t="shared" si="26"/>
        <v>0.75</v>
      </c>
      <c r="AI767" s="54">
        <f t="shared" si="27"/>
        <v>0.75</v>
      </c>
      <c r="AJ767" s="217">
        <v>50117186</v>
      </c>
      <c r="AK767" s="215">
        <v>31401</v>
      </c>
      <c r="AL767" s="209" t="s">
        <v>957</v>
      </c>
      <c r="AM767" s="233">
        <v>26000000</v>
      </c>
      <c r="AN767" s="206"/>
    </row>
    <row r="768" spans="1:40" ht="38.25" x14ac:dyDescent="0.25">
      <c r="A768" s="206">
        <v>1</v>
      </c>
      <c r="B768" s="207" t="s">
        <v>5</v>
      </c>
      <c r="C768" s="206">
        <v>2</v>
      </c>
      <c r="D768" s="206" t="s">
        <v>963</v>
      </c>
      <c r="E768" s="207" t="s">
        <v>112</v>
      </c>
      <c r="F768" s="208">
        <v>2</v>
      </c>
      <c r="G768" s="206" t="s">
        <v>1079</v>
      </c>
      <c r="H768" s="207" t="s">
        <v>1080</v>
      </c>
      <c r="I768" s="206">
        <v>10</v>
      </c>
      <c r="J768" s="206">
        <v>3</v>
      </c>
      <c r="K768" s="207" t="s">
        <v>1081</v>
      </c>
      <c r="L768" s="208">
        <v>2020051290042</v>
      </c>
      <c r="M768" s="206">
        <v>4</v>
      </c>
      <c r="N768" s="209">
        <v>1224</v>
      </c>
      <c r="O768" s="210" t="s">
        <v>670</v>
      </c>
      <c r="P768" s="211" t="s">
        <v>952</v>
      </c>
      <c r="Q768" s="211">
        <v>4</v>
      </c>
      <c r="R768" s="212" t="s">
        <v>953</v>
      </c>
      <c r="S768" s="211">
        <v>1</v>
      </c>
      <c r="T768" s="210" t="s">
        <v>1832</v>
      </c>
      <c r="U768" s="213" t="s">
        <v>1835</v>
      </c>
      <c r="V768" s="209" t="s">
        <v>952</v>
      </c>
      <c r="W768" s="209">
        <v>8</v>
      </c>
      <c r="X768" s="209" t="s">
        <v>956</v>
      </c>
      <c r="Y768" s="214">
        <v>1</v>
      </c>
      <c r="Z768" s="215">
        <v>3</v>
      </c>
      <c r="AA768" s="209">
        <v>3</v>
      </c>
      <c r="AB768" s="215">
        <v>1</v>
      </c>
      <c r="AC768" s="209">
        <v>1</v>
      </c>
      <c r="AD768" s="215">
        <v>2</v>
      </c>
      <c r="AE768" s="209">
        <v>2</v>
      </c>
      <c r="AF768" s="215">
        <v>2</v>
      </c>
      <c r="AG768" s="209"/>
      <c r="AH768" s="216">
        <f t="shared" si="26"/>
        <v>0.75</v>
      </c>
      <c r="AI768" s="54">
        <f t="shared" si="27"/>
        <v>0.75</v>
      </c>
      <c r="AJ768" s="217">
        <v>63000000</v>
      </c>
      <c r="AK768" s="215">
        <v>31813</v>
      </c>
      <c r="AL768" s="209" t="s">
        <v>957</v>
      </c>
      <c r="AM768" s="233">
        <v>38668415</v>
      </c>
      <c r="AN768" s="206"/>
    </row>
    <row r="769" spans="1:40" ht="38.25" x14ac:dyDescent="0.25">
      <c r="A769" s="206">
        <v>1</v>
      </c>
      <c r="B769" s="207" t="s">
        <v>5</v>
      </c>
      <c r="C769" s="206">
        <v>2</v>
      </c>
      <c r="D769" s="206" t="s">
        <v>963</v>
      </c>
      <c r="E769" s="207" t="s">
        <v>112</v>
      </c>
      <c r="F769" s="208">
        <v>3</v>
      </c>
      <c r="G769" s="206" t="s">
        <v>1836</v>
      </c>
      <c r="H769" s="207" t="s">
        <v>1837</v>
      </c>
      <c r="I769" s="206">
        <v>10</v>
      </c>
      <c r="J769" s="206">
        <v>5</v>
      </c>
      <c r="K769" s="207" t="s">
        <v>1081</v>
      </c>
      <c r="L769" s="208">
        <v>2020051290042</v>
      </c>
      <c r="M769" s="206">
        <v>1</v>
      </c>
      <c r="N769" s="209">
        <v>1231</v>
      </c>
      <c r="O769" s="207" t="s">
        <v>671</v>
      </c>
      <c r="P769" s="211" t="s">
        <v>1295</v>
      </c>
      <c r="Q769" s="211">
        <v>1</v>
      </c>
      <c r="R769" s="212" t="s">
        <v>1001</v>
      </c>
      <c r="S769" s="211">
        <v>1</v>
      </c>
      <c r="T769" s="207" t="s">
        <v>1832</v>
      </c>
      <c r="U769" s="213" t="s">
        <v>1838</v>
      </c>
      <c r="V769" s="209" t="s">
        <v>983</v>
      </c>
      <c r="W769" s="214">
        <v>1</v>
      </c>
      <c r="X769" s="209" t="s">
        <v>956</v>
      </c>
      <c r="Y769" s="214">
        <v>1</v>
      </c>
      <c r="Z769" s="214">
        <v>0.25</v>
      </c>
      <c r="AA769" s="214">
        <v>0.25</v>
      </c>
      <c r="AB769" s="214">
        <v>0.25</v>
      </c>
      <c r="AC769" s="214">
        <v>0.25</v>
      </c>
      <c r="AD769" s="214">
        <v>0.25</v>
      </c>
      <c r="AE769" s="214">
        <v>0.25</v>
      </c>
      <c r="AF769" s="214">
        <v>0.25</v>
      </c>
      <c r="AG769" s="209"/>
      <c r="AH769" s="216">
        <f t="shared" si="26"/>
        <v>0.75</v>
      </c>
      <c r="AI769" s="54">
        <f t="shared" si="27"/>
        <v>0.75</v>
      </c>
      <c r="AJ769" s="217">
        <v>16705730</v>
      </c>
      <c r="AK769" s="215">
        <v>31401</v>
      </c>
      <c r="AL769" s="209" t="s">
        <v>957</v>
      </c>
      <c r="AM769" s="233">
        <v>14395362</v>
      </c>
      <c r="AN769" s="206"/>
    </row>
    <row r="770" spans="1:40" ht="38.25" x14ac:dyDescent="0.25">
      <c r="A770" s="206">
        <v>1</v>
      </c>
      <c r="B770" s="207" t="s">
        <v>5</v>
      </c>
      <c r="C770" s="206">
        <v>2</v>
      </c>
      <c r="D770" s="206" t="s">
        <v>963</v>
      </c>
      <c r="E770" s="207" t="s">
        <v>112</v>
      </c>
      <c r="F770" s="208">
        <v>3</v>
      </c>
      <c r="G770" s="206" t="s">
        <v>1836</v>
      </c>
      <c r="H770" s="207" t="s">
        <v>1837</v>
      </c>
      <c r="I770" s="206">
        <v>10</v>
      </c>
      <c r="J770" s="206">
        <v>5</v>
      </c>
      <c r="K770" s="207" t="s">
        <v>1081</v>
      </c>
      <c r="L770" s="208">
        <v>2020051290042</v>
      </c>
      <c r="M770" s="206">
        <v>2</v>
      </c>
      <c r="N770" s="209">
        <v>1232</v>
      </c>
      <c r="O770" s="210" t="s">
        <v>672</v>
      </c>
      <c r="P770" s="211" t="s">
        <v>952</v>
      </c>
      <c r="Q770" s="211">
        <v>4</v>
      </c>
      <c r="R770" s="212" t="s">
        <v>953</v>
      </c>
      <c r="S770" s="211">
        <v>1</v>
      </c>
      <c r="T770" s="210" t="s">
        <v>1832</v>
      </c>
      <c r="U770" s="213" t="s">
        <v>1839</v>
      </c>
      <c r="V770" s="209" t="s">
        <v>952</v>
      </c>
      <c r="W770" s="209">
        <v>4</v>
      </c>
      <c r="X770" s="209" t="s">
        <v>956</v>
      </c>
      <c r="Y770" s="214">
        <v>1</v>
      </c>
      <c r="Z770" s="215">
        <v>1</v>
      </c>
      <c r="AA770" s="209">
        <v>1</v>
      </c>
      <c r="AB770" s="215">
        <v>1</v>
      </c>
      <c r="AC770" s="209">
        <v>1</v>
      </c>
      <c r="AD770" s="215">
        <v>1</v>
      </c>
      <c r="AE770" s="209">
        <v>1</v>
      </c>
      <c r="AF770" s="215">
        <v>1</v>
      </c>
      <c r="AG770" s="209"/>
      <c r="AH770" s="216">
        <f t="shared" si="26"/>
        <v>0.75</v>
      </c>
      <c r="AI770" s="54">
        <f t="shared" si="27"/>
        <v>0.75</v>
      </c>
      <c r="AJ770" s="217">
        <v>16705729</v>
      </c>
      <c r="AK770" s="215">
        <v>31401</v>
      </c>
      <c r="AL770" s="209" t="s">
        <v>957</v>
      </c>
      <c r="AM770" s="233">
        <v>14000000</v>
      </c>
      <c r="AN770" s="206"/>
    </row>
    <row r="771" spans="1:40" ht="38.25" x14ac:dyDescent="0.25">
      <c r="A771" s="206">
        <v>1</v>
      </c>
      <c r="B771" s="207" t="s">
        <v>5</v>
      </c>
      <c r="C771" s="206">
        <v>4</v>
      </c>
      <c r="D771" s="206" t="s">
        <v>1008</v>
      </c>
      <c r="E771" s="207" t="s">
        <v>102</v>
      </c>
      <c r="F771" s="208">
        <v>1</v>
      </c>
      <c r="G771" s="206" t="s">
        <v>1009</v>
      </c>
      <c r="H771" s="207" t="s">
        <v>1010</v>
      </c>
      <c r="I771" s="206">
        <v>10</v>
      </c>
      <c r="J771" s="206">
        <v>3</v>
      </c>
      <c r="K771" s="207" t="s">
        <v>1081</v>
      </c>
      <c r="L771" s="208">
        <v>2020051290042</v>
      </c>
      <c r="M771" s="206">
        <v>1</v>
      </c>
      <c r="N771" s="209">
        <v>1411</v>
      </c>
      <c r="O771" s="210" t="s">
        <v>673</v>
      </c>
      <c r="P771" s="211" t="s">
        <v>952</v>
      </c>
      <c r="Q771" s="211">
        <v>4</v>
      </c>
      <c r="R771" s="212" t="s">
        <v>953</v>
      </c>
      <c r="S771" s="211">
        <v>1</v>
      </c>
      <c r="T771" s="210" t="s">
        <v>1832</v>
      </c>
      <c r="U771" s="213" t="s">
        <v>1840</v>
      </c>
      <c r="V771" s="209" t="s">
        <v>952</v>
      </c>
      <c r="W771" s="209">
        <v>2000</v>
      </c>
      <c r="X771" s="209" t="s">
        <v>956</v>
      </c>
      <c r="Y771" s="214">
        <v>1</v>
      </c>
      <c r="Z771" s="215">
        <v>469</v>
      </c>
      <c r="AA771" s="209">
        <v>469</v>
      </c>
      <c r="AB771" s="215">
        <v>510</v>
      </c>
      <c r="AC771" s="209">
        <v>510</v>
      </c>
      <c r="AD771" s="215">
        <v>511</v>
      </c>
      <c r="AE771" s="209">
        <v>511</v>
      </c>
      <c r="AF771" s="215">
        <v>510</v>
      </c>
      <c r="AG771" s="209"/>
      <c r="AH771" s="216">
        <f t="shared" si="26"/>
        <v>0.745</v>
      </c>
      <c r="AI771" s="54">
        <f t="shared" si="27"/>
        <v>0.745</v>
      </c>
      <c r="AJ771" s="217">
        <v>100000000</v>
      </c>
      <c r="AK771" s="215">
        <v>31813</v>
      </c>
      <c r="AL771" s="209" t="s">
        <v>957</v>
      </c>
      <c r="AM771" s="233">
        <v>66825000</v>
      </c>
      <c r="AN771" s="206"/>
    </row>
    <row r="772" spans="1:40" ht="38.25" x14ac:dyDescent="0.25">
      <c r="A772" s="206">
        <v>1</v>
      </c>
      <c r="B772" s="207" t="s">
        <v>5</v>
      </c>
      <c r="C772" s="206">
        <v>5</v>
      </c>
      <c r="D772" s="206" t="s">
        <v>1841</v>
      </c>
      <c r="E772" s="207" t="s">
        <v>26</v>
      </c>
      <c r="F772" s="208">
        <v>1</v>
      </c>
      <c r="G772" s="206" t="s">
        <v>1842</v>
      </c>
      <c r="H772" s="207" t="s">
        <v>1843</v>
      </c>
      <c r="I772" s="206">
        <v>16</v>
      </c>
      <c r="J772" s="206">
        <v>17</v>
      </c>
      <c r="K772" s="207" t="s">
        <v>1844</v>
      </c>
      <c r="L772" s="208">
        <v>2020051290045</v>
      </c>
      <c r="M772" s="206">
        <v>1</v>
      </c>
      <c r="N772" s="209">
        <v>1511</v>
      </c>
      <c r="O772" s="210" t="s">
        <v>674</v>
      </c>
      <c r="P772" s="211" t="s">
        <v>952</v>
      </c>
      <c r="Q772" s="211">
        <v>4</v>
      </c>
      <c r="R772" s="212" t="s">
        <v>953</v>
      </c>
      <c r="S772" s="211">
        <v>1</v>
      </c>
      <c r="T772" s="210" t="s">
        <v>1832</v>
      </c>
      <c r="U772" s="213" t="s">
        <v>1845</v>
      </c>
      <c r="V772" s="209" t="s">
        <v>952</v>
      </c>
      <c r="W772" s="209">
        <v>4</v>
      </c>
      <c r="X772" s="209" t="s">
        <v>956</v>
      </c>
      <c r="Y772" s="214">
        <v>1</v>
      </c>
      <c r="Z772" s="215">
        <v>0</v>
      </c>
      <c r="AA772" s="209">
        <v>0</v>
      </c>
      <c r="AB772" s="215">
        <v>1</v>
      </c>
      <c r="AC772" s="209">
        <v>1</v>
      </c>
      <c r="AD772" s="215">
        <v>1</v>
      </c>
      <c r="AE772" s="209">
        <v>1</v>
      </c>
      <c r="AF772" s="215">
        <v>2</v>
      </c>
      <c r="AG772" s="209"/>
      <c r="AH772" s="216">
        <f t="shared" si="26"/>
        <v>0.5</v>
      </c>
      <c r="AI772" s="54">
        <f t="shared" si="27"/>
        <v>0.5</v>
      </c>
      <c r="AJ772" s="217">
        <v>1592975</v>
      </c>
      <c r="AK772" s="215">
        <v>51402</v>
      </c>
      <c r="AL772" s="209" t="s">
        <v>1614</v>
      </c>
      <c r="AM772" s="233">
        <v>1000000</v>
      </c>
      <c r="AN772" s="206"/>
    </row>
    <row r="773" spans="1:40" ht="76.5" x14ac:dyDescent="0.25">
      <c r="A773" s="206">
        <v>1</v>
      </c>
      <c r="B773" s="207" t="s">
        <v>5</v>
      </c>
      <c r="C773" s="206">
        <v>5</v>
      </c>
      <c r="D773" s="206">
        <v>15</v>
      </c>
      <c r="E773" s="207" t="s">
        <v>26</v>
      </c>
      <c r="F773" s="208">
        <v>1</v>
      </c>
      <c r="G773" s="206" t="s">
        <v>1842</v>
      </c>
      <c r="H773" s="207" t="s">
        <v>1843</v>
      </c>
      <c r="I773" s="206">
        <v>16</v>
      </c>
      <c r="J773" s="206">
        <v>10</v>
      </c>
      <c r="K773" s="207" t="s">
        <v>1844</v>
      </c>
      <c r="L773" s="208">
        <v>2020051290045</v>
      </c>
      <c r="M773" s="206">
        <v>2</v>
      </c>
      <c r="N773" s="209">
        <v>1512</v>
      </c>
      <c r="O773" s="210" t="s">
        <v>29</v>
      </c>
      <c r="P773" s="211" t="s">
        <v>952</v>
      </c>
      <c r="Q773" s="211">
        <v>4</v>
      </c>
      <c r="R773" s="212" t="s">
        <v>953</v>
      </c>
      <c r="S773" s="211">
        <v>1</v>
      </c>
      <c r="T773" s="210" t="s">
        <v>1832</v>
      </c>
      <c r="U773" s="213" t="s">
        <v>1846</v>
      </c>
      <c r="V773" s="209" t="s">
        <v>952</v>
      </c>
      <c r="W773" s="209">
        <v>1200</v>
      </c>
      <c r="X773" s="209" t="s">
        <v>956</v>
      </c>
      <c r="Y773" s="214">
        <v>0.6</v>
      </c>
      <c r="Z773" s="215">
        <v>337</v>
      </c>
      <c r="AA773" s="209">
        <v>337</v>
      </c>
      <c r="AB773" s="215">
        <v>300</v>
      </c>
      <c r="AC773" s="209">
        <v>300</v>
      </c>
      <c r="AD773" s="215">
        <v>300</v>
      </c>
      <c r="AE773" s="209">
        <v>300</v>
      </c>
      <c r="AF773" s="215">
        <v>263</v>
      </c>
      <c r="AG773" s="209"/>
      <c r="AH773" s="216">
        <f t="shared" si="26"/>
        <v>0.78083333333333338</v>
      </c>
      <c r="AI773" s="54">
        <f t="shared" si="27"/>
        <v>0.78083333333333338</v>
      </c>
      <c r="AJ773" s="217">
        <v>11000000</v>
      </c>
      <c r="AK773" s="215">
        <v>51402</v>
      </c>
      <c r="AL773" s="209" t="s">
        <v>1614</v>
      </c>
      <c r="AM773" s="233">
        <v>6744700</v>
      </c>
      <c r="AN773" s="206"/>
    </row>
    <row r="774" spans="1:40" ht="76.5" x14ac:dyDescent="0.25">
      <c r="A774" s="206">
        <v>1</v>
      </c>
      <c r="B774" s="207" t="s">
        <v>5</v>
      </c>
      <c r="C774" s="206">
        <v>5</v>
      </c>
      <c r="D774" s="206">
        <v>15</v>
      </c>
      <c r="E774" s="207" t="s">
        <v>26</v>
      </c>
      <c r="F774" s="208">
        <v>1</v>
      </c>
      <c r="G774" s="206" t="s">
        <v>1842</v>
      </c>
      <c r="H774" s="207" t="s">
        <v>1843</v>
      </c>
      <c r="I774" s="206">
        <v>16</v>
      </c>
      <c r="J774" s="206">
        <v>10</v>
      </c>
      <c r="K774" s="207" t="s">
        <v>1844</v>
      </c>
      <c r="L774" s="208">
        <v>2020051290045</v>
      </c>
      <c r="M774" s="206">
        <v>2</v>
      </c>
      <c r="N774" s="209">
        <v>1512</v>
      </c>
      <c r="O774" s="210" t="s">
        <v>29</v>
      </c>
      <c r="P774" s="211" t="s">
        <v>952</v>
      </c>
      <c r="Q774" s="211">
        <v>4</v>
      </c>
      <c r="R774" s="212" t="s">
        <v>953</v>
      </c>
      <c r="S774" s="211">
        <v>1</v>
      </c>
      <c r="T774" s="210" t="s">
        <v>1832</v>
      </c>
      <c r="U774" s="213" t="s">
        <v>1846</v>
      </c>
      <c r="V774" s="209" t="s">
        <v>952</v>
      </c>
      <c r="W774" s="209">
        <v>1200</v>
      </c>
      <c r="X774" s="209" t="s">
        <v>956</v>
      </c>
      <c r="Y774" s="214">
        <v>0.6</v>
      </c>
      <c r="Z774" s="215">
        <v>337</v>
      </c>
      <c r="AA774" s="209">
        <v>337</v>
      </c>
      <c r="AB774" s="215">
        <v>300</v>
      </c>
      <c r="AC774" s="209">
        <v>300</v>
      </c>
      <c r="AD774" s="215">
        <v>300</v>
      </c>
      <c r="AE774" s="209">
        <v>300</v>
      </c>
      <c r="AF774" s="215">
        <v>263</v>
      </c>
      <c r="AG774" s="209"/>
      <c r="AH774" s="216">
        <f t="shared" si="26"/>
        <v>0.78083333333333338</v>
      </c>
      <c r="AI774" s="54">
        <f t="shared" si="27"/>
        <v>0.78083333333333338</v>
      </c>
      <c r="AJ774" s="217">
        <v>22396170</v>
      </c>
      <c r="AK774" s="215">
        <v>51802</v>
      </c>
      <c r="AL774" s="209" t="s">
        <v>1614</v>
      </c>
      <c r="AM774" s="233">
        <v>21638505</v>
      </c>
      <c r="AN774" s="206"/>
    </row>
    <row r="775" spans="1:40" ht="76.5" x14ac:dyDescent="0.25">
      <c r="A775" s="206">
        <v>1</v>
      </c>
      <c r="B775" s="207" t="s">
        <v>5</v>
      </c>
      <c r="C775" s="206">
        <v>5</v>
      </c>
      <c r="D775" s="206">
        <v>15</v>
      </c>
      <c r="E775" s="207" t="s">
        <v>26</v>
      </c>
      <c r="F775" s="208">
        <v>1</v>
      </c>
      <c r="G775" s="206" t="s">
        <v>1842</v>
      </c>
      <c r="H775" s="207" t="s">
        <v>1843</v>
      </c>
      <c r="I775" s="206">
        <v>16</v>
      </c>
      <c r="J775" s="206">
        <v>10</v>
      </c>
      <c r="K775" s="207" t="s">
        <v>1844</v>
      </c>
      <c r="L775" s="208">
        <v>2020051290045</v>
      </c>
      <c r="M775" s="206">
        <v>2</v>
      </c>
      <c r="N775" s="209">
        <v>1512</v>
      </c>
      <c r="O775" s="210" t="s">
        <v>29</v>
      </c>
      <c r="P775" s="211" t="s">
        <v>952</v>
      </c>
      <c r="Q775" s="211">
        <v>4</v>
      </c>
      <c r="R775" s="212" t="s">
        <v>953</v>
      </c>
      <c r="S775" s="211">
        <v>1</v>
      </c>
      <c r="T775" s="210" t="s">
        <v>1832</v>
      </c>
      <c r="U775" s="213" t="s">
        <v>1847</v>
      </c>
      <c r="V775" s="209" t="s">
        <v>952</v>
      </c>
      <c r="W775" s="209">
        <v>20</v>
      </c>
      <c r="X775" s="209" t="s">
        <v>956</v>
      </c>
      <c r="Y775" s="214">
        <v>0.3</v>
      </c>
      <c r="Z775" s="215">
        <v>6</v>
      </c>
      <c r="AA775" s="209">
        <v>6</v>
      </c>
      <c r="AB775" s="215">
        <v>4</v>
      </c>
      <c r="AC775" s="209">
        <v>0</v>
      </c>
      <c r="AD775" s="215">
        <v>4</v>
      </c>
      <c r="AE775" s="209">
        <v>0</v>
      </c>
      <c r="AF775" s="215">
        <v>6</v>
      </c>
      <c r="AG775" s="209"/>
      <c r="AH775" s="216">
        <f t="shared" si="26"/>
        <v>0.3</v>
      </c>
      <c r="AI775" s="54">
        <f t="shared" si="27"/>
        <v>0.3</v>
      </c>
      <c r="AJ775" s="217">
        <v>5000000</v>
      </c>
      <c r="AK775" s="215">
        <v>51802</v>
      </c>
      <c r="AL775" s="209" t="s">
        <v>1614</v>
      </c>
      <c r="AM775" s="233">
        <v>0</v>
      </c>
      <c r="AN775" s="206" t="s">
        <v>1848</v>
      </c>
    </row>
    <row r="776" spans="1:40" ht="76.5" x14ac:dyDescent="0.25">
      <c r="A776" s="206">
        <v>1</v>
      </c>
      <c r="B776" s="207" t="s">
        <v>5</v>
      </c>
      <c r="C776" s="206">
        <v>5</v>
      </c>
      <c r="D776" s="206">
        <v>15</v>
      </c>
      <c r="E776" s="207" t="s">
        <v>26</v>
      </c>
      <c r="F776" s="208">
        <v>1</v>
      </c>
      <c r="G776" s="206" t="s">
        <v>1842</v>
      </c>
      <c r="H776" s="207" t="s">
        <v>1843</v>
      </c>
      <c r="I776" s="206">
        <v>16</v>
      </c>
      <c r="J776" s="206">
        <v>10</v>
      </c>
      <c r="K776" s="207" t="s">
        <v>1844</v>
      </c>
      <c r="L776" s="208">
        <v>2020051290045</v>
      </c>
      <c r="M776" s="206">
        <v>2</v>
      </c>
      <c r="N776" s="209">
        <v>1512</v>
      </c>
      <c r="O776" s="210" t="s">
        <v>29</v>
      </c>
      <c r="P776" s="211" t="s">
        <v>952</v>
      </c>
      <c r="Q776" s="211">
        <v>4</v>
      </c>
      <c r="R776" s="212" t="s">
        <v>953</v>
      </c>
      <c r="S776" s="211">
        <v>1</v>
      </c>
      <c r="T776" s="210" t="s">
        <v>1832</v>
      </c>
      <c r="U776" s="213" t="s">
        <v>1849</v>
      </c>
      <c r="V776" s="209" t="s">
        <v>952</v>
      </c>
      <c r="W776" s="209">
        <v>2</v>
      </c>
      <c r="X776" s="209" t="s">
        <v>956</v>
      </c>
      <c r="Y776" s="214">
        <v>0.1</v>
      </c>
      <c r="Z776" s="215">
        <v>0</v>
      </c>
      <c r="AA776" s="209">
        <v>0</v>
      </c>
      <c r="AB776" s="215">
        <v>0</v>
      </c>
      <c r="AC776" s="209">
        <v>0</v>
      </c>
      <c r="AD776" s="215">
        <v>1</v>
      </c>
      <c r="AE776" s="209">
        <v>0</v>
      </c>
      <c r="AF776" s="215">
        <v>1</v>
      </c>
      <c r="AG776" s="209"/>
      <c r="AH776" s="216">
        <f t="shared" si="26"/>
        <v>0</v>
      </c>
      <c r="AI776" s="54">
        <f t="shared" si="27"/>
        <v>0</v>
      </c>
      <c r="AJ776" s="217">
        <v>5000000</v>
      </c>
      <c r="AK776" s="215">
        <v>51802</v>
      </c>
      <c r="AL776" s="209" t="s">
        <v>1614</v>
      </c>
      <c r="AM776" s="233">
        <v>0</v>
      </c>
      <c r="AN776" s="206" t="s">
        <v>1848</v>
      </c>
    </row>
    <row r="777" spans="1:40" ht="51" x14ac:dyDescent="0.25">
      <c r="A777" s="206">
        <v>1</v>
      </c>
      <c r="B777" s="207" t="s">
        <v>5</v>
      </c>
      <c r="C777" s="206">
        <v>5</v>
      </c>
      <c r="D777" s="206" t="s">
        <v>1841</v>
      </c>
      <c r="E777" s="207" t="s">
        <v>26</v>
      </c>
      <c r="F777" s="208">
        <v>1</v>
      </c>
      <c r="G777" s="206" t="s">
        <v>1842</v>
      </c>
      <c r="H777" s="207" t="s">
        <v>1843</v>
      </c>
      <c r="I777" s="206">
        <v>16</v>
      </c>
      <c r="J777" s="206">
        <v>3</v>
      </c>
      <c r="K777" s="207" t="s">
        <v>1844</v>
      </c>
      <c r="L777" s="208">
        <v>2020051290045</v>
      </c>
      <c r="M777" s="206">
        <v>3</v>
      </c>
      <c r="N777" s="209">
        <v>1513</v>
      </c>
      <c r="O777" s="210" t="s">
        <v>675</v>
      </c>
      <c r="P777" s="211" t="s">
        <v>952</v>
      </c>
      <c r="Q777" s="211">
        <v>4</v>
      </c>
      <c r="R777" s="212" t="s">
        <v>953</v>
      </c>
      <c r="S777" s="211">
        <v>1</v>
      </c>
      <c r="T777" s="210" t="s">
        <v>1832</v>
      </c>
      <c r="U777" s="213" t="s">
        <v>1850</v>
      </c>
      <c r="V777" s="209" t="s">
        <v>952</v>
      </c>
      <c r="W777" s="209">
        <v>9</v>
      </c>
      <c r="X777" s="209" t="s">
        <v>956</v>
      </c>
      <c r="Y777" s="214">
        <v>0.33</v>
      </c>
      <c r="Z777" s="215">
        <v>1</v>
      </c>
      <c r="AA777" s="209">
        <v>1</v>
      </c>
      <c r="AB777" s="215">
        <v>2</v>
      </c>
      <c r="AC777" s="209">
        <v>2</v>
      </c>
      <c r="AD777" s="215">
        <v>2</v>
      </c>
      <c r="AE777" s="209">
        <v>2</v>
      </c>
      <c r="AF777" s="215">
        <v>3</v>
      </c>
      <c r="AG777" s="209"/>
      <c r="AH777" s="216">
        <f t="shared" si="26"/>
        <v>0.625</v>
      </c>
      <c r="AI777" s="54">
        <f t="shared" si="27"/>
        <v>0.625</v>
      </c>
      <c r="AJ777" s="217">
        <v>16000000</v>
      </c>
      <c r="AK777" s="215">
        <v>51802</v>
      </c>
      <c r="AL777" s="209" t="s">
        <v>1614</v>
      </c>
      <c r="AM777" s="233">
        <v>1000000</v>
      </c>
      <c r="AN777" s="206"/>
    </row>
    <row r="778" spans="1:40" ht="51" x14ac:dyDescent="0.25">
      <c r="A778" s="206">
        <v>1</v>
      </c>
      <c r="B778" s="207" t="s">
        <v>5</v>
      </c>
      <c r="C778" s="206">
        <v>5</v>
      </c>
      <c r="D778" s="206" t="s">
        <v>1841</v>
      </c>
      <c r="E778" s="207" t="s">
        <v>26</v>
      </c>
      <c r="F778" s="208">
        <v>1</v>
      </c>
      <c r="G778" s="206" t="s">
        <v>1842</v>
      </c>
      <c r="H778" s="207" t="s">
        <v>1843</v>
      </c>
      <c r="I778" s="206">
        <v>16</v>
      </c>
      <c r="J778" s="206">
        <v>3</v>
      </c>
      <c r="K778" s="207" t="s">
        <v>1844</v>
      </c>
      <c r="L778" s="208">
        <v>2020051290045</v>
      </c>
      <c r="M778" s="206">
        <v>3</v>
      </c>
      <c r="N778" s="209">
        <v>1513</v>
      </c>
      <c r="O778" s="210" t="s">
        <v>675</v>
      </c>
      <c r="P778" s="211" t="s">
        <v>952</v>
      </c>
      <c r="Q778" s="211">
        <v>4</v>
      </c>
      <c r="R778" s="212" t="s">
        <v>953</v>
      </c>
      <c r="S778" s="211">
        <v>1</v>
      </c>
      <c r="T778" s="210" t="s">
        <v>1832</v>
      </c>
      <c r="U778" s="213" t="s">
        <v>1851</v>
      </c>
      <c r="V778" s="209" t="s">
        <v>952</v>
      </c>
      <c r="W778" s="209">
        <v>9</v>
      </c>
      <c r="X778" s="209" t="s">
        <v>956</v>
      </c>
      <c r="Y778" s="214">
        <v>0.33</v>
      </c>
      <c r="Z778" s="215">
        <v>1</v>
      </c>
      <c r="AA778" s="209">
        <v>1</v>
      </c>
      <c r="AB778" s="215">
        <v>2</v>
      </c>
      <c r="AC778" s="209">
        <v>2</v>
      </c>
      <c r="AD778" s="215">
        <v>3</v>
      </c>
      <c r="AE778" s="209">
        <v>3</v>
      </c>
      <c r="AF778" s="215">
        <v>3</v>
      </c>
      <c r="AG778" s="209"/>
      <c r="AH778" s="216">
        <f t="shared" si="26"/>
        <v>0.66666666666666663</v>
      </c>
      <c r="AI778" s="54">
        <f t="shared" si="27"/>
        <v>0.66666666666666663</v>
      </c>
      <c r="AJ778" s="217">
        <v>11800000</v>
      </c>
      <c r="AK778" s="215">
        <v>51402</v>
      </c>
      <c r="AL778" s="209" t="s">
        <v>1614</v>
      </c>
      <c r="AM778" s="233">
        <v>1000000</v>
      </c>
      <c r="AN778" s="206" t="s">
        <v>1852</v>
      </c>
    </row>
    <row r="779" spans="1:40" ht="51" x14ac:dyDescent="0.25">
      <c r="A779" s="206">
        <v>1</v>
      </c>
      <c r="B779" s="207" t="s">
        <v>5</v>
      </c>
      <c r="C779" s="206">
        <v>5</v>
      </c>
      <c r="D779" s="206" t="s">
        <v>1841</v>
      </c>
      <c r="E779" s="207" t="s">
        <v>26</v>
      </c>
      <c r="F779" s="208">
        <v>1</v>
      </c>
      <c r="G779" s="206" t="s">
        <v>1842</v>
      </c>
      <c r="H779" s="207" t="s">
        <v>1843</v>
      </c>
      <c r="I779" s="206">
        <v>16</v>
      </c>
      <c r="J779" s="206">
        <v>3</v>
      </c>
      <c r="K779" s="207" t="s">
        <v>1844</v>
      </c>
      <c r="L779" s="208">
        <v>2020051290045</v>
      </c>
      <c r="M779" s="206">
        <v>3</v>
      </c>
      <c r="N779" s="209">
        <v>1513</v>
      </c>
      <c r="O779" s="210" t="s">
        <v>675</v>
      </c>
      <c r="P779" s="211" t="s">
        <v>952</v>
      </c>
      <c r="Q779" s="211">
        <v>4</v>
      </c>
      <c r="R779" s="212" t="s">
        <v>953</v>
      </c>
      <c r="S779" s="211">
        <v>1</v>
      </c>
      <c r="T779" s="210" t="s">
        <v>1832</v>
      </c>
      <c r="U779" s="213" t="s">
        <v>1851</v>
      </c>
      <c r="V779" s="209" t="s">
        <v>952</v>
      </c>
      <c r="W779" s="209">
        <v>9</v>
      </c>
      <c r="X779" s="209" t="s">
        <v>956</v>
      </c>
      <c r="Y779" s="214">
        <v>0.33</v>
      </c>
      <c r="Z779" s="215">
        <v>1</v>
      </c>
      <c r="AA779" s="209">
        <v>1</v>
      </c>
      <c r="AB779" s="215">
        <v>2</v>
      </c>
      <c r="AC779" s="209">
        <v>2</v>
      </c>
      <c r="AD779" s="215">
        <v>3</v>
      </c>
      <c r="AE779" s="209">
        <v>3</v>
      </c>
      <c r="AF779" s="215">
        <v>3</v>
      </c>
      <c r="AG779" s="209"/>
      <c r="AH779" s="216">
        <f t="shared" si="26"/>
        <v>0.66666666666666663</v>
      </c>
      <c r="AI779" s="54">
        <f t="shared" si="27"/>
        <v>0.66666666666666663</v>
      </c>
      <c r="AJ779" s="217">
        <v>2000000</v>
      </c>
      <c r="AK779" s="215">
        <v>51802</v>
      </c>
      <c r="AL779" s="209" t="s">
        <v>1614</v>
      </c>
      <c r="AM779" s="233">
        <v>11000000</v>
      </c>
      <c r="AN779" s="206"/>
    </row>
    <row r="780" spans="1:40" ht="25.5" x14ac:dyDescent="0.25">
      <c r="A780" s="206">
        <v>3</v>
      </c>
      <c r="B780" s="207" t="s">
        <v>281</v>
      </c>
      <c r="C780" s="206">
        <v>1</v>
      </c>
      <c r="D780" s="206" t="s">
        <v>1434</v>
      </c>
      <c r="E780" s="207" t="s">
        <v>1435</v>
      </c>
      <c r="F780" s="208">
        <v>3</v>
      </c>
      <c r="G780" s="206" t="s">
        <v>1444</v>
      </c>
      <c r="H780" s="207" t="s">
        <v>1445</v>
      </c>
      <c r="I780" s="206">
        <v>11</v>
      </c>
      <c r="J780" s="206">
        <v>3</v>
      </c>
      <c r="K780" s="207" t="s">
        <v>1853</v>
      </c>
      <c r="L780" s="208">
        <v>2020051290047</v>
      </c>
      <c r="M780" s="206">
        <v>5</v>
      </c>
      <c r="N780" s="209">
        <v>3135</v>
      </c>
      <c r="O780" s="210" t="s">
        <v>339</v>
      </c>
      <c r="P780" s="211" t="s">
        <v>952</v>
      </c>
      <c r="Q780" s="211">
        <v>4</v>
      </c>
      <c r="R780" s="212" t="s">
        <v>953</v>
      </c>
      <c r="S780" s="211">
        <v>1</v>
      </c>
      <c r="T780" s="210" t="s">
        <v>1832</v>
      </c>
      <c r="U780" s="213" t="s">
        <v>1854</v>
      </c>
      <c r="V780" s="209" t="s">
        <v>952</v>
      </c>
      <c r="W780" s="209">
        <v>200</v>
      </c>
      <c r="X780" s="209" t="s">
        <v>956</v>
      </c>
      <c r="Y780" s="214">
        <v>1</v>
      </c>
      <c r="Z780" s="215">
        <v>97</v>
      </c>
      <c r="AA780" s="209">
        <v>97</v>
      </c>
      <c r="AB780" s="215">
        <v>30</v>
      </c>
      <c r="AC780" s="209">
        <v>30</v>
      </c>
      <c r="AD780" s="215">
        <v>33</v>
      </c>
      <c r="AE780" s="209">
        <v>33</v>
      </c>
      <c r="AF780" s="215">
        <v>40</v>
      </c>
      <c r="AG780" s="209"/>
      <c r="AH780" s="216">
        <f t="shared" si="26"/>
        <v>0.8</v>
      </c>
      <c r="AI780" s="54">
        <f t="shared" si="27"/>
        <v>0.8</v>
      </c>
      <c r="AJ780" s="217">
        <v>51000000</v>
      </c>
      <c r="AK780" s="215">
        <v>31813</v>
      </c>
      <c r="AL780" s="209" t="s">
        <v>957</v>
      </c>
      <c r="AM780" s="233">
        <v>38877000</v>
      </c>
      <c r="AN780" s="206"/>
    </row>
    <row r="781" spans="1:40" ht="63.75" x14ac:dyDescent="0.25">
      <c r="A781" s="206">
        <v>3</v>
      </c>
      <c r="B781" s="207" t="s">
        <v>281</v>
      </c>
      <c r="C781" s="206">
        <v>3</v>
      </c>
      <c r="D781" s="206" t="s">
        <v>1519</v>
      </c>
      <c r="E781" s="207" t="s">
        <v>1520</v>
      </c>
      <c r="F781" s="208">
        <v>1</v>
      </c>
      <c r="G781" s="206" t="s">
        <v>1521</v>
      </c>
      <c r="H781" s="207" t="s">
        <v>1522</v>
      </c>
      <c r="I781" s="206">
        <v>13</v>
      </c>
      <c r="J781" s="206"/>
      <c r="K781" s="207" t="s">
        <v>1855</v>
      </c>
      <c r="L781" s="208">
        <v>2020051290043</v>
      </c>
      <c r="M781" s="206">
        <v>3</v>
      </c>
      <c r="N781" s="209">
        <v>3313</v>
      </c>
      <c r="O781" s="210" t="s">
        <v>318</v>
      </c>
      <c r="P781" s="211" t="s">
        <v>952</v>
      </c>
      <c r="Q781" s="211">
        <v>7</v>
      </c>
      <c r="R781" s="212" t="s">
        <v>953</v>
      </c>
      <c r="S781" s="211">
        <v>2</v>
      </c>
      <c r="T781" s="210" t="s">
        <v>1832</v>
      </c>
      <c r="U781" s="213" t="s">
        <v>1856</v>
      </c>
      <c r="V781" s="209" t="s">
        <v>952</v>
      </c>
      <c r="W781" s="209">
        <v>2</v>
      </c>
      <c r="X781" s="209" t="s">
        <v>956</v>
      </c>
      <c r="Y781" s="214">
        <v>1</v>
      </c>
      <c r="Z781" s="215">
        <v>0</v>
      </c>
      <c r="AA781" s="209">
        <v>0</v>
      </c>
      <c r="AB781" s="215">
        <v>0</v>
      </c>
      <c r="AC781" s="209">
        <v>0</v>
      </c>
      <c r="AD781" s="215">
        <v>1</v>
      </c>
      <c r="AE781" s="209">
        <v>0</v>
      </c>
      <c r="AF781" s="215">
        <v>1</v>
      </c>
      <c r="AG781" s="209"/>
      <c r="AH781" s="216">
        <f t="shared" si="26"/>
        <v>0</v>
      </c>
      <c r="AI781" s="54">
        <f t="shared" si="27"/>
        <v>0</v>
      </c>
      <c r="AJ781" s="217">
        <v>57959596</v>
      </c>
      <c r="AK781" s="215">
        <v>31203</v>
      </c>
      <c r="AL781" s="209" t="s">
        <v>957</v>
      </c>
      <c r="AM781" s="233">
        <v>0</v>
      </c>
      <c r="AN781" s="206"/>
    </row>
    <row r="782" spans="1:40" ht="38.25" x14ac:dyDescent="0.25">
      <c r="A782" s="206">
        <v>3</v>
      </c>
      <c r="B782" s="207" t="s">
        <v>281</v>
      </c>
      <c r="C782" s="206">
        <v>3</v>
      </c>
      <c r="D782" s="206" t="s">
        <v>1519</v>
      </c>
      <c r="E782" s="207" t="s">
        <v>1520</v>
      </c>
      <c r="F782" s="208">
        <v>1</v>
      </c>
      <c r="G782" s="206" t="s">
        <v>1521</v>
      </c>
      <c r="H782" s="207" t="s">
        <v>1522</v>
      </c>
      <c r="I782" s="206">
        <v>13</v>
      </c>
      <c r="J782" s="206"/>
      <c r="K782" s="207" t="s">
        <v>1855</v>
      </c>
      <c r="L782" s="208">
        <v>2020051290043</v>
      </c>
      <c r="M782" s="206">
        <v>5</v>
      </c>
      <c r="N782" s="209">
        <v>3315</v>
      </c>
      <c r="O782" s="210" t="s">
        <v>676</v>
      </c>
      <c r="P782" s="211" t="s">
        <v>952</v>
      </c>
      <c r="Q782" s="211">
        <v>8</v>
      </c>
      <c r="R782" s="212" t="s">
        <v>953</v>
      </c>
      <c r="S782" s="211">
        <v>2</v>
      </c>
      <c r="T782" s="210" t="s">
        <v>1832</v>
      </c>
      <c r="U782" s="213" t="s">
        <v>1857</v>
      </c>
      <c r="V782" s="209" t="s">
        <v>952</v>
      </c>
      <c r="W782" s="209">
        <v>3</v>
      </c>
      <c r="X782" s="209" t="s">
        <v>956</v>
      </c>
      <c r="Y782" s="214">
        <v>1</v>
      </c>
      <c r="Z782" s="215">
        <v>1</v>
      </c>
      <c r="AA782" s="209">
        <v>1</v>
      </c>
      <c r="AB782" s="215">
        <v>0</v>
      </c>
      <c r="AC782" s="209">
        <v>0</v>
      </c>
      <c r="AD782" s="215">
        <v>1</v>
      </c>
      <c r="AE782" s="209">
        <v>0</v>
      </c>
      <c r="AF782" s="215">
        <v>1</v>
      </c>
      <c r="AG782" s="209"/>
      <c r="AH782" s="216">
        <f t="shared" si="26"/>
        <v>0.33333333333333331</v>
      </c>
      <c r="AI782" s="54">
        <f t="shared" si="27"/>
        <v>0.33333333333333331</v>
      </c>
      <c r="AJ782" s="217">
        <v>57959596</v>
      </c>
      <c r="AK782" s="215">
        <v>31203</v>
      </c>
      <c r="AL782" s="209" t="s">
        <v>957</v>
      </c>
      <c r="AM782" s="233">
        <v>0</v>
      </c>
      <c r="AN782" s="206"/>
    </row>
    <row r="783" spans="1:40" ht="38.25" x14ac:dyDescent="0.25">
      <c r="A783" s="206">
        <v>3</v>
      </c>
      <c r="B783" s="207" t="s">
        <v>281</v>
      </c>
      <c r="C783" s="206">
        <v>3</v>
      </c>
      <c r="D783" s="206" t="s">
        <v>1519</v>
      </c>
      <c r="E783" s="207" t="s">
        <v>1520</v>
      </c>
      <c r="F783" s="208">
        <v>3</v>
      </c>
      <c r="G783" s="206" t="s">
        <v>1858</v>
      </c>
      <c r="H783" s="207" t="s">
        <v>1859</v>
      </c>
      <c r="I783" s="206">
        <v>13</v>
      </c>
      <c r="J783" s="206"/>
      <c r="K783" s="207" t="s">
        <v>1855</v>
      </c>
      <c r="L783" s="208">
        <v>2020051290043</v>
      </c>
      <c r="M783" s="206">
        <v>1</v>
      </c>
      <c r="N783" s="209">
        <v>3331</v>
      </c>
      <c r="O783" s="210" t="s">
        <v>677</v>
      </c>
      <c r="P783" s="211" t="s">
        <v>952</v>
      </c>
      <c r="Q783" s="211">
        <v>4</v>
      </c>
      <c r="R783" s="212" t="s">
        <v>953</v>
      </c>
      <c r="S783" s="211">
        <v>1</v>
      </c>
      <c r="T783" s="210" t="s">
        <v>1832</v>
      </c>
      <c r="U783" s="213" t="s">
        <v>1860</v>
      </c>
      <c r="V783" s="209" t="s">
        <v>983</v>
      </c>
      <c r="W783" s="214">
        <v>1</v>
      </c>
      <c r="X783" s="218" t="s">
        <v>962</v>
      </c>
      <c r="Y783" s="214">
        <v>1</v>
      </c>
      <c r="Z783" s="214">
        <v>1</v>
      </c>
      <c r="AA783" s="214">
        <v>1</v>
      </c>
      <c r="AB783" s="214">
        <v>1</v>
      </c>
      <c r="AC783" s="214">
        <v>1</v>
      </c>
      <c r="AD783" s="214">
        <v>1</v>
      </c>
      <c r="AE783" s="214">
        <v>1</v>
      </c>
      <c r="AF783" s="214">
        <v>1</v>
      </c>
      <c r="AG783" s="214"/>
      <c r="AH783" s="216">
        <v>1</v>
      </c>
      <c r="AI783" s="54">
        <f t="shared" si="27"/>
        <v>1</v>
      </c>
      <c r="AJ783" s="217">
        <v>57430582</v>
      </c>
      <c r="AK783" s="215">
        <v>31201</v>
      </c>
      <c r="AL783" s="209" t="s">
        <v>957</v>
      </c>
      <c r="AM783" s="233">
        <v>48000000</v>
      </c>
      <c r="AN783" s="206"/>
    </row>
    <row r="784" spans="1:40" ht="51" x14ac:dyDescent="0.25">
      <c r="A784" s="206">
        <v>3</v>
      </c>
      <c r="B784" s="207" t="s">
        <v>281</v>
      </c>
      <c r="C784" s="206">
        <v>3</v>
      </c>
      <c r="D784" s="206" t="s">
        <v>1519</v>
      </c>
      <c r="E784" s="207" t="s">
        <v>1520</v>
      </c>
      <c r="F784" s="208">
        <v>3</v>
      </c>
      <c r="G784" s="206" t="s">
        <v>1858</v>
      </c>
      <c r="H784" s="207" t="s">
        <v>1859</v>
      </c>
      <c r="I784" s="206">
        <v>13</v>
      </c>
      <c r="J784" s="206"/>
      <c r="K784" s="207" t="s">
        <v>1855</v>
      </c>
      <c r="L784" s="208">
        <v>2020051290043</v>
      </c>
      <c r="M784" s="206">
        <v>2</v>
      </c>
      <c r="N784" s="209">
        <v>3332</v>
      </c>
      <c r="O784" s="210" t="s">
        <v>322</v>
      </c>
      <c r="P784" s="211" t="s">
        <v>952</v>
      </c>
      <c r="Q784" s="211">
        <v>4</v>
      </c>
      <c r="R784" s="212" t="s">
        <v>953</v>
      </c>
      <c r="S784" s="211">
        <v>1</v>
      </c>
      <c r="T784" s="210" t="s">
        <v>1832</v>
      </c>
      <c r="U784" s="213" t="s">
        <v>1861</v>
      </c>
      <c r="V784" s="209" t="s">
        <v>952</v>
      </c>
      <c r="W784" s="209">
        <v>1</v>
      </c>
      <c r="X784" s="209" t="s">
        <v>956</v>
      </c>
      <c r="Y784" s="214">
        <v>1</v>
      </c>
      <c r="Z784" s="215">
        <v>0</v>
      </c>
      <c r="AA784" s="209">
        <v>0</v>
      </c>
      <c r="AB784" s="215">
        <v>0</v>
      </c>
      <c r="AC784" s="209">
        <v>0</v>
      </c>
      <c r="AD784" s="215">
        <v>1</v>
      </c>
      <c r="AE784" s="209">
        <v>0</v>
      </c>
      <c r="AF784" s="215">
        <v>0</v>
      </c>
      <c r="AG784" s="209"/>
      <c r="AH784" s="216">
        <f t="shared" ref="AH784:AH798" si="28">+IF(X784="Acumulado",(AA784+AC784+AE784+AG784)/(Z784+AB784+AD784+AF784),IF(X784="Mantenimiento",AA784/Z784,AA784/Z784))</f>
        <v>0</v>
      </c>
      <c r="AI784" s="54">
        <f t="shared" si="27"/>
        <v>0</v>
      </c>
      <c r="AJ784" s="217">
        <v>4741702</v>
      </c>
      <c r="AK784" s="215">
        <v>31201</v>
      </c>
      <c r="AL784" s="209" t="s">
        <v>957</v>
      </c>
      <c r="AM784" s="233">
        <v>0</v>
      </c>
      <c r="AN784" s="206"/>
    </row>
    <row r="785" spans="1:40" ht="38.25" x14ac:dyDescent="0.25">
      <c r="A785" s="206">
        <v>3</v>
      </c>
      <c r="B785" s="207" t="s">
        <v>281</v>
      </c>
      <c r="C785" s="206">
        <v>3</v>
      </c>
      <c r="D785" s="206">
        <v>33</v>
      </c>
      <c r="E785" s="207" t="s">
        <v>1520</v>
      </c>
      <c r="F785" s="208">
        <v>3</v>
      </c>
      <c r="G785" s="206">
        <v>333</v>
      </c>
      <c r="H785" s="207" t="s">
        <v>1859</v>
      </c>
      <c r="I785" s="206">
        <v>13</v>
      </c>
      <c r="J785" s="206"/>
      <c r="K785" s="207" t="s">
        <v>1855</v>
      </c>
      <c r="L785" s="208">
        <v>2020051290043</v>
      </c>
      <c r="M785" s="206">
        <v>3</v>
      </c>
      <c r="N785" s="209">
        <v>3333</v>
      </c>
      <c r="O785" s="210" t="s">
        <v>678</v>
      </c>
      <c r="P785" s="211" t="s">
        <v>952</v>
      </c>
      <c r="Q785" s="211">
        <v>4</v>
      </c>
      <c r="R785" s="212" t="s">
        <v>953</v>
      </c>
      <c r="S785" s="211">
        <v>1</v>
      </c>
      <c r="T785" s="210" t="s">
        <v>1832</v>
      </c>
      <c r="U785" s="213" t="s">
        <v>1862</v>
      </c>
      <c r="V785" s="209" t="s">
        <v>952</v>
      </c>
      <c r="W785" s="209">
        <v>180</v>
      </c>
      <c r="X785" s="209" t="s">
        <v>956</v>
      </c>
      <c r="Y785" s="214">
        <v>0.5</v>
      </c>
      <c r="Z785" s="215">
        <v>54</v>
      </c>
      <c r="AA785" s="209">
        <v>54</v>
      </c>
      <c r="AB785" s="215">
        <v>45</v>
      </c>
      <c r="AC785" s="209">
        <v>45</v>
      </c>
      <c r="AD785" s="215">
        <v>45</v>
      </c>
      <c r="AE785" s="209">
        <v>45</v>
      </c>
      <c r="AF785" s="215">
        <v>36</v>
      </c>
      <c r="AG785" s="209"/>
      <c r="AH785" s="216">
        <f t="shared" si="28"/>
        <v>0.8</v>
      </c>
      <c r="AI785" s="54">
        <f t="shared" si="27"/>
        <v>0.8</v>
      </c>
      <c r="AJ785" s="217">
        <v>48000000</v>
      </c>
      <c r="AK785" s="215">
        <v>31201</v>
      </c>
      <c r="AL785" s="209" t="s">
        <v>957</v>
      </c>
      <c r="AM785" s="233">
        <v>39753212</v>
      </c>
      <c r="AN785" s="206"/>
    </row>
    <row r="786" spans="1:40" ht="38.25" x14ac:dyDescent="0.25">
      <c r="A786" s="206">
        <v>3</v>
      </c>
      <c r="B786" s="207" t="s">
        <v>281</v>
      </c>
      <c r="C786" s="206">
        <v>3</v>
      </c>
      <c r="D786" s="206" t="s">
        <v>1519</v>
      </c>
      <c r="E786" s="207" t="s">
        <v>1520</v>
      </c>
      <c r="F786" s="208">
        <v>3</v>
      </c>
      <c r="G786" s="206" t="s">
        <v>1858</v>
      </c>
      <c r="H786" s="207" t="s">
        <v>1859</v>
      </c>
      <c r="I786" s="206">
        <v>13</v>
      </c>
      <c r="J786" s="206"/>
      <c r="K786" s="207" t="s">
        <v>1855</v>
      </c>
      <c r="L786" s="208">
        <v>2020051290043</v>
      </c>
      <c r="M786" s="206">
        <v>3</v>
      </c>
      <c r="N786" s="209">
        <v>3333</v>
      </c>
      <c r="O786" s="210" t="s">
        <v>678</v>
      </c>
      <c r="P786" s="211" t="s">
        <v>952</v>
      </c>
      <c r="Q786" s="211">
        <v>4</v>
      </c>
      <c r="R786" s="212" t="s">
        <v>953</v>
      </c>
      <c r="S786" s="211">
        <v>1</v>
      </c>
      <c r="T786" s="210" t="s">
        <v>1832</v>
      </c>
      <c r="U786" s="213" t="s">
        <v>1863</v>
      </c>
      <c r="V786" s="209" t="s">
        <v>952</v>
      </c>
      <c r="W786" s="209">
        <v>200</v>
      </c>
      <c r="X786" s="209" t="s">
        <v>956</v>
      </c>
      <c r="Y786" s="214">
        <v>0.5</v>
      </c>
      <c r="Z786" s="215">
        <v>62</v>
      </c>
      <c r="AA786" s="209">
        <v>62</v>
      </c>
      <c r="AB786" s="215">
        <v>50</v>
      </c>
      <c r="AC786" s="209">
        <v>50</v>
      </c>
      <c r="AD786" s="215">
        <v>50</v>
      </c>
      <c r="AE786" s="209">
        <v>50</v>
      </c>
      <c r="AF786" s="215">
        <v>38</v>
      </c>
      <c r="AG786" s="209"/>
      <c r="AH786" s="216">
        <f t="shared" si="28"/>
        <v>0.81</v>
      </c>
      <c r="AI786" s="54">
        <f t="shared" si="27"/>
        <v>0.81</v>
      </c>
      <c r="AJ786" s="217">
        <v>48000000</v>
      </c>
      <c r="AK786" s="215">
        <v>31201</v>
      </c>
      <c r="AL786" s="209" t="s">
        <v>957</v>
      </c>
      <c r="AM786" s="233">
        <v>39753212</v>
      </c>
      <c r="AN786" s="206"/>
    </row>
    <row r="787" spans="1:40" ht="38.25" x14ac:dyDescent="0.25">
      <c r="A787" s="206">
        <v>3</v>
      </c>
      <c r="B787" s="207" t="s">
        <v>281</v>
      </c>
      <c r="C787" s="206">
        <v>3</v>
      </c>
      <c r="D787" s="206">
        <v>33</v>
      </c>
      <c r="E787" s="207" t="s">
        <v>1520</v>
      </c>
      <c r="F787" s="208">
        <v>3</v>
      </c>
      <c r="G787" s="206">
        <v>333</v>
      </c>
      <c r="H787" s="207" t="s">
        <v>1859</v>
      </c>
      <c r="I787" s="206">
        <v>13</v>
      </c>
      <c r="J787" s="206"/>
      <c r="K787" s="207" t="s">
        <v>1855</v>
      </c>
      <c r="L787" s="208">
        <v>2020051290043</v>
      </c>
      <c r="M787" s="206">
        <v>3</v>
      </c>
      <c r="N787" s="209">
        <v>3333</v>
      </c>
      <c r="O787" s="210" t="s">
        <v>678</v>
      </c>
      <c r="P787" s="211" t="s">
        <v>952</v>
      </c>
      <c r="Q787" s="211">
        <v>4</v>
      </c>
      <c r="R787" s="212" t="s">
        <v>953</v>
      </c>
      <c r="S787" s="211">
        <v>1</v>
      </c>
      <c r="T787" s="210" t="s">
        <v>1832</v>
      </c>
      <c r="U787" s="213" t="s">
        <v>1864</v>
      </c>
      <c r="V787" s="209" t="s">
        <v>952</v>
      </c>
      <c r="W787" s="209">
        <v>180</v>
      </c>
      <c r="X787" s="209" t="s">
        <v>956</v>
      </c>
      <c r="Y787" s="214">
        <v>0.5</v>
      </c>
      <c r="Z787" s="215">
        <v>54</v>
      </c>
      <c r="AA787" s="209">
        <v>54</v>
      </c>
      <c r="AB787" s="215">
        <v>45</v>
      </c>
      <c r="AC787" s="209">
        <v>45</v>
      </c>
      <c r="AD787" s="215">
        <v>45</v>
      </c>
      <c r="AE787" s="209">
        <v>45</v>
      </c>
      <c r="AF787" s="215">
        <v>36</v>
      </c>
      <c r="AG787" s="209"/>
      <c r="AH787" s="216">
        <f t="shared" si="28"/>
        <v>0.8</v>
      </c>
      <c r="AI787" s="54">
        <f t="shared" si="27"/>
        <v>0.8</v>
      </c>
      <c r="AJ787" s="217">
        <v>45000000</v>
      </c>
      <c r="AK787" s="215">
        <v>31203</v>
      </c>
      <c r="AL787" s="209" t="s">
        <v>957</v>
      </c>
      <c r="AM787" s="233">
        <v>57800960</v>
      </c>
      <c r="AN787" s="206"/>
    </row>
    <row r="788" spans="1:40" ht="38.25" x14ac:dyDescent="0.25">
      <c r="A788" s="206">
        <v>3</v>
      </c>
      <c r="B788" s="207" t="s">
        <v>281</v>
      </c>
      <c r="C788" s="206">
        <v>3</v>
      </c>
      <c r="D788" s="206">
        <v>33</v>
      </c>
      <c r="E788" s="207" t="s">
        <v>1520</v>
      </c>
      <c r="F788" s="208">
        <v>3</v>
      </c>
      <c r="G788" s="206">
        <v>333</v>
      </c>
      <c r="H788" s="207" t="s">
        <v>1859</v>
      </c>
      <c r="I788" s="206">
        <v>13</v>
      </c>
      <c r="J788" s="206"/>
      <c r="K788" s="207" t="s">
        <v>1855</v>
      </c>
      <c r="L788" s="208">
        <v>2020051290043</v>
      </c>
      <c r="M788" s="206">
        <v>3</v>
      </c>
      <c r="N788" s="209">
        <v>3333</v>
      </c>
      <c r="O788" s="210" t="s">
        <v>678</v>
      </c>
      <c r="P788" s="211" t="s">
        <v>952</v>
      </c>
      <c r="Q788" s="211">
        <v>4</v>
      </c>
      <c r="R788" s="212" t="s">
        <v>953</v>
      </c>
      <c r="S788" s="211">
        <v>1</v>
      </c>
      <c r="T788" s="210" t="s">
        <v>1832</v>
      </c>
      <c r="U788" s="213" t="s">
        <v>1864</v>
      </c>
      <c r="V788" s="209" t="s">
        <v>952</v>
      </c>
      <c r="W788" s="209">
        <v>180</v>
      </c>
      <c r="X788" s="209" t="s">
        <v>956</v>
      </c>
      <c r="Y788" s="214">
        <v>0.5</v>
      </c>
      <c r="Z788" s="215">
        <v>54</v>
      </c>
      <c r="AA788" s="209">
        <v>54</v>
      </c>
      <c r="AB788" s="215">
        <v>45</v>
      </c>
      <c r="AC788" s="209">
        <v>45</v>
      </c>
      <c r="AD788" s="215">
        <v>45</v>
      </c>
      <c r="AE788" s="209">
        <v>45</v>
      </c>
      <c r="AF788" s="215">
        <v>36</v>
      </c>
      <c r="AG788" s="209"/>
      <c r="AH788" s="216">
        <f t="shared" si="28"/>
        <v>0.8</v>
      </c>
      <c r="AI788" s="54">
        <f t="shared" si="27"/>
        <v>0.8</v>
      </c>
      <c r="AJ788" s="217">
        <v>187474666</v>
      </c>
      <c r="AK788" s="215">
        <v>31202</v>
      </c>
      <c r="AL788" s="209" t="s">
        <v>957</v>
      </c>
      <c r="AM788" s="233">
        <v>63671470</v>
      </c>
      <c r="AN788" s="206"/>
    </row>
    <row r="789" spans="1:40" ht="38.25" x14ac:dyDescent="0.25">
      <c r="A789" s="206">
        <v>3</v>
      </c>
      <c r="B789" s="207" t="s">
        <v>281</v>
      </c>
      <c r="C789" s="206">
        <v>3</v>
      </c>
      <c r="D789" s="206" t="s">
        <v>1519</v>
      </c>
      <c r="E789" s="207" t="s">
        <v>1520</v>
      </c>
      <c r="F789" s="208">
        <v>3</v>
      </c>
      <c r="G789" s="206">
        <v>333</v>
      </c>
      <c r="H789" s="207" t="s">
        <v>1859</v>
      </c>
      <c r="I789" s="206">
        <v>13</v>
      </c>
      <c r="J789" s="206"/>
      <c r="K789" s="207" t="s">
        <v>1855</v>
      </c>
      <c r="L789" s="208">
        <v>2020051290043</v>
      </c>
      <c r="M789" s="206">
        <v>3</v>
      </c>
      <c r="N789" s="209">
        <v>3333</v>
      </c>
      <c r="O789" s="210" t="s">
        <v>678</v>
      </c>
      <c r="P789" s="211" t="s">
        <v>952</v>
      </c>
      <c r="Q789" s="211">
        <v>4</v>
      </c>
      <c r="R789" s="212" t="s">
        <v>953</v>
      </c>
      <c r="S789" s="211">
        <v>1</v>
      </c>
      <c r="T789" s="210" t="s">
        <v>1832</v>
      </c>
      <c r="U789" s="213" t="s">
        <v>1863</v>
      </c>
      <c r="V789" s="209" t="s">
        <v>952</v>
      </c>
      <c r="W789" s="209">
        <v>200</v>
      </c>
      <c r="X789" s="209" t="s">
        <v>956</v>
      </c>
      <c r="Y789" s="214">
        <v>0.5</v>
      </c>
      <c r="Z789" s="215">
        <v>62</v>
      </c>
      <c r="AA789" s="209">
        <v>62</v>
      </c>
      <c r="AB789" s="215">
        <v>50</v>
      </c>
      <c r="AC789" s="209">
        <v>50</v>
      </c>
      <c r="AD789" s="215">
        <v>50</v>
      </c>
      <c r="AE789" s="209">
        <v>50</v>
      </c>
      <c r="AF789" s="215">
        <v>38</v>
      </c>
      <c r="AG789" s="209"/>
      <c r="AH789" s="216">
        <f t="shared" si="28"/>
        <v>0.81</v>
      </c>
      <c r="AI789" s="54">
        <f t="shared" si="27"/>
        <v>0.81</v>
      </c>
      <c r="AJ789" s="217">
        <v>187474666</v>
      </c>
      <c r="AK789" s="215">
        <v>31202</v>
      </c>
      <c r="AL789" s="209" t="s">
        <v>957</v>
      </c>
      <c r="AM789" s="233">
        <v>63671470</v>
      </c>
      <c r="AN789" s="206"/>
    </row>
    <row r="790" spans="1:40" ht="25.5" x14ac:dyDescent="0.25">
      <c r="A790" s="206">
        <v>3</v>
      </c>
      <c r="B790" s="207" t="s">
        <v>281</v>
      </c>
      <c r="C790" s="206">
        <v>6</v>
      </c>
      <c r="D790" s="206" t="s">
        <v>1658</v>
      </c>
      <c r="E790" s="207" t="s">
        <v>1659</v>
      </c>
      <c r="F790" s="208">
        <v>3</v>
      </c>
      <c r="G790" s="206" t="s">
        <v>1683</v>
      </c>
      <c r="H790" s="207" t="s">
        <v>1684</v>
      </c>
      <c r="I790" s="206">
        <v>15</v>
      </c>
      <c r="J790" s="206"/>
      <c r="K790" s="207" t="s">
        <v>1662</v>
      </c>
      <c r="L790" s="208">
        <v>2020051290053</v>
      </c>
      <c r="M790" s="206">
        <v>3</v>
      </c>
      <c r="N790" s="209">
        <v>3633</v>
      </c>
      <c r="O790" s="210" t="s">
        <v>679</v>
      </c>
      <c r="P790" s="211" t="s">
        <v>952</v>
      </c>
      <c r="Q790" s="211">
        <v>4</v>
      </c>
      <c r="R790" s="212" t="s">
        <v>953</v>
      </c>
      <c r="S790" s="211">
        <v>1</v>
      </c>
      <c r="T790" s="210" t="s">
        <v>1832</v>
      </c>
      <c r="U790" s="213" t="s">
        <v>1865</v>
      </c>
      <c r="V790" s="209" t="s">
        <v>952</v>
      </c>
      <c r="W790" s="209">
        <v>2</v>
      </c>
      <c r="X790" s="209" t="s">
        <v>956</v>
      </c>
      <c r="Y790" s="214">
        <v>0.5</v>
      </c>
      <c r="Z790" s="215">
        <v>0</v>
      </c>
      <c r="AA790" s="209">
        <v>0</v>
      </c>
      <c r="AB790" s="215">
        <v>0</v>
      </c>
      <c r="AC790" s="209">
        <v>6</v>
      </c>
      <c r="AD790" s="215">
        <v>0</v>
      </c>
      <c r="AE790" s="209">
        <v>0</v>
      </c>
      <c r="AF790" s="215">
        <v>2</v>
      </c>
      <c r="AG790" s="209"/>
      <c r="AH790" s="216">
        <f t="shared" si="28"/>
        <v>3</v>
      </c>
      <c r="AI790" s="54">
        <f t="shared" si="27"/>
        <v>1</v>
      </c>
      <c r="AJ790" s="217">
        <v>85998490</v>
      </c>
      <c r="AK790" s="215">
        <v>91202</v>
      </c>
      <c r="AL790" s="219" t="s">
        <v>965</v>
      </c>
      <c r="AM790" s="233">
        <v>15519789</v>
      </c>
      <c r="AN790" s="206"/>
    </row>
    <row r="791" spans="1:40" ht="25.5" x14ac:dyDescent="0.25">
      <c r="A791" s="206">
        <v>3</v>
      </c>
      <c r="B791" s="207" t="s">
        <v>281</v>
      </c>
      <c r="C791" s="206">
        <v>6</v>
      </c>
      <c r="D791" s="206" t="s">
        <v>1658</v>
      </c>
      <c r="E791" s="207" t="s">
        <v>1659</v>
      </c>
      <c r="F791" s="208">
        <v>3</v>
      </c>
      <c r="G791" s="206" t="s">
        <v>1683</v>
      </c>
      <c r="H791" s="207" t="s">
        <v>1684</v>
      </c>
      <c r="I791" s="206">
        <v>15</v>
      </c>
      <c r="J791" s="206"/>
      <c r="K791" s="207" t="s">
        <v>1662</v>
      </c>
      <c r="L791" s="208">
        <v>2020051290053</v>
      </c>
      <c r="M791" s="206">
        <v>3</v>
      </c>
      <c r="N791" s="209">
        <v>3633</v>
      </c>
      <c r="O791" s="210" t="s">
        <v>679</v>
      </c>
      <c r="P791" s="211" t="s">
        <v>952</v>
      </c>
      <c r="Q791" s="211">
        <v>4</v>
      </c>
      <c r="R791" s="212" t="s">
        <v>953</v>
      </c>
      <c r="S791" s="211">
        <v>1</v>
      </c>
      <c r="T791" s="210" t="s">
        <v>1832</v>
      </c>
      <c r="U791" s="213" t="s">
        <v>1866</v>
      </c>
      <c r="V791" s="209" t="s">
        <v>952</v>
      </c>
      <c r="W791" s="209">
        <v>2</v>
      </c>
      <c r="X791" s="209" t="s">
        <v>956</v>
      </c>
      <c r="Y791" s="214">
        <v>0.5</v>
      </c>
      <c r="Z791" s="215">
        <v>0</v>
      </c>
      <c r="AA791" s="209">
        <v>0</v>
      </c>
      <c r="AB791" s="215">
        <v>0</v>
      </c>
      <c r="AC791" s="209">
        <v>6</v>
      </c>
      <c r="AD791" s="215">
        <v>0</v>
      </c>
      <c r="AE791" s="209">
        <v>0</v>
      </c>
      <c r="AF791" s="215">
        <v>2</v>
      </c>
      <c r="AG791" s="209"/>
      <c r="AH791" s="216">
        <f t="shared" si="28"/>
        <v>3</v>
      </c>
      <c r="AI791" s="54">
        <f t="shared" si="27"/>
        <v>1</v>
      </c>
      <c r="AJ791" s="217">
        <v>85998490</v>
      </c>
      <c r="AK791" s="215">
        <v>91202</v>
      </c>
      <c r="AL791" s="219" t="s">
        <v>965</v>
      </c>
      <c r="AM791" s="233">
        <v>15519789</v>
      </c>
      <c r="AN791" s="206"/>
    </row>
    <row r="792" spans="1:40" ht="38.25" x14ac:dyDescent="0.25">
      <c r="A792" s="206">
        <v>4</v>
      </c>
      <c r="B792" s="207" t="s">
        <v>189</v>
      </c>
      <c r="C792" s="206">
        <v>4</v>
      </c>
      <c r="D792" s="206">
        <v>44</v>
      </c>
      <c r="E792" s="207" t="s">
        <v>1867</v>
      </c>
      <c r="F792" s="208">
        <v>1</v>
      </c>
      <c r="G792" s="206" t="s">
        <v>1868</v>
      </c>
      <c r="H792" s="207" t="s">
        <v>1869</v>
      </c>
      <c r="I792" s="206">
        <v>16</v>
      </c>
      <c r="J792" s="206"/>
      <c r="K792" s="207" t="s">
        <v>1870</v>
      </c>
      <c r="L792" s="208">
        <v>2020051290048</v>
      </c>
      <c r="M792" s="206">
        <v>1</v>
      </c>
      <c r="N792" s="209">
        <v>4411</v>
      </c>
      <c r="O792" s="210" t="s">
        <v>215</v>
      </c>
      <c r="P792" s="211" t="s">
        <v>952</v>
      </c>
      <c r="Q792" s="211">
        <v>4</v>
      </c>
      <c r="R792" s="212" t="s">
        <v>953</v>
      </c>
      <c r="S792" s="211">
        <v>1</v>
      </c>
      <c r="T792" s="210" t="s">
        <v>1832</v>
      </c>
      <c r="U792" s="213" t="s">
        <v>1871</v>
      </c>
      <c r="V792" s="209" t="s">
        <v>952</v>
      </c>
      <c r="W792" s="209">
        <v>24</v>
      </c>
      <c r="X792" s="209" t="s">
        <v>956</v>
      </c>
      <c r="Y792" s="214">
        <v>0.5</v>
      </c>
      <c r="Z792" s="215">
        <v>6</v>
      </c>
      <c r="AA792" s="209">
        <v>6</v>
      </c>
      <c r="AB792" s="215">
        <v>6</v>
      </c>
      <c r="AC792" s="209">
        <v>6</v>
      </c>
      <c r="AD792" s="215">
        <v>6</v>
      </c>
      <c r="AE792" s="209">
        <v>6</v>
      </c>
      <c r="AF792" s="215">
        <v>6</v>
      </c>
      <c r="AG792" s="209"/>
      <c r="AH792" s="216">
        <f t="shared" si="28"/>
        <v>0.75</v>
      </c>
      <c r="AI792" s="54">
        <f t="shared" si="27"/>
        <v>0.75</v>
      </c>
      <c r="AJ792" s="217">
        <v>2633154</v>
      </c>
      <c r="AK792" s="215">
        <v>31813</v>
      </c>
      <c r="AL792" s="209" t="s">
        <v>957</v>
      </c>
      <c r="AM792" s="233">
        <v>0</v>
      </c>
      <c r="AN792" s="206"/>
    </row>
    <row r="793" spans="1:40" ht="38.25" x14ac:dyDescent="0.25">
      <c r="A793" s="206">
        <v>4</v>
      </c>
      <c r="B793" s="207" t="s">
        <v>189</v>
      </c>
      <c r="C793" s="206">
        <v>4</v>
      </c>
      <c r="D793" s="206">
        <v>44</v>
      </c>
      <c r="E793" s="207" t="s">
        <v>1867</v>
      </c>
      <c r="F793" s="208">
        <v>1</v>
      </c>
      <c r="G793" s="206" t="s">
        <v>1868</v>
      </c>
      <c r="H793" s="207" t="s">
        <v>1869</v>
      </c>
      <c r="I793" s="206">
        <v>16</v>
      </c>
      <c r="J793" s="206"/>
      <c r="K793" s="207" t="s">
        <v>1870</v>
      </c>
      <c r="L793" s="208">
        <v>2020051290048</v>
      </c>
      <c r="M793" s="206">
        <v>1</v>
      </c>
      <c r="N793" s="209">
        <v>4411</v>
      </c>
      <c r="O793" s="210" t="s">
        <v>215</v>
      </c>
      <c r="P793" s="211" t="s">
        <v>952</v>
      </c>
      <c r="Q793" s="211">
        <v>4</v>
      </c>
      <c r="R793" s="212" t="s">
        <v>953</v>
      </c>
      <c r="S793" s="211">
        <v>1</v>
      </c>
      <c r="T793" s="210" t="s">
        <v>1832</v>
      </c>
      <c r="U793" s="213" t="s">
        <v>1872</v>
      </c>
      <c r="V793" s="209" t="s">
        <v>952</v>
      </c>
      <c r="W793" s="209">
        <v>24</v>
      </c>
      <c r="X793" s="209" t="s">
        <v>956</v>
      </c>
      <c r="Y793" s="214">
        <v>0.5</v>
      </c>
      <c r="Z793" s="215">
        <v>6</v>
      </c>
      <c r="AA793" s="209">
        <v>6</v>
      </c>
      <c r="AB793" s="215">
        <v>6</v>
      </c>
      <c r="AC793" s="209">
        <v>6</v>
      </c>
      <c r="AD793" s="215">
        <v>6</v>
      </c>
      <c r="AE793" s="209">
        <v>6</v>
      </c>
      <c r="AF793" s="215">
        <v>6</v>
      </c>
      <c r="AG793" s="209"/>
      <c r="AH793" s="216">
        <f t="shared" si="28"/>
        <v>0.75</v>
      </c>
      <c r="AI793" s="54">
        <f t="shared" si="27"/>
        <v>0.75</v>
      </c>
      <c r="AJ793" s="217">
        <v>2000000</v>
      </c>
      <c r="AK793" s="215">
        <v>31813</v>
      </c>
      <c r="AL793" s="209" t="s">
        <v>957</v>
      </c>
      <c r="AM793" s="233">
        <v>1000000</v>
      </c>
      <c r="AN793" s="206"/>
    </row>
    <row r="794" spans="1:40" ht="38.25" x14ac:dyDescent="0.25">
      <c r="A794" s="206">
        <v>4</v>
      </c>
      <c r="B794" s="207" t="s">
        <v>189</v>
      </c>
      <c r="C794" s="206">
        <v>4</v>
      </c>
      <c r="D794" s="206" t="s">
        <v>1873</v>
      </c>
      <c r="E794" s="207" t="s">
        <v>1867</v>
      </c>
      <c r="F794" s="208">
        <v>1</v>
      </c>
      <c r="G794" s="206" t="s">
        <v>1868</v>
      </c>
      <c r="H794" s="207" t="s">
        <v>1869</v>
      </c>
      <c r="I794" s="206">
        <v>16</v>
      </c>
      <c r="J794" s="206"/>
      <c r="K794" s="207" t="s">
        <v>1870</v>
      </c>
      <c r="L794" s="208">
        <v>2020051290048</v>
      </c>
      <c r="M794" s="206">
        <v>2</v>
      </c>
      <c r="N794" s="209">
        <v>4412</v>
      </c>
      <c r="O794" s="210" t="s">
        <v>680</v>
      </c>
      <c r="P794" s="211" t="s">
        <v>952</v>
      </c>
      <c r="Q794" s="211">
        <v>18</v>
      </c>
      <c r="R794" s="212" t="s">
        <v>953</v>
      </c>
      <c r="S794" s="211">
        <v>6</v>
      </c>
      <c r="T794" s="210" t="s">
        <v>1832</v>
      </c>
      <c r="U794" s="213" t="s">
        <v>1874</v>
      </c>
      <c r="V794" s="209" t="s">
        <v>952</v>
      </c>
      <c r="W794" s="209">
        <v>6</v>
      </c>
      <c r="X794" s="209" t="s">
        <v>956</v>
      </c>
      <c r="Y794" s="214">
        <v>1</v>
      </c>
      <c r="Z794" s="215">
        <v>0</v>
      </c>
      <c r="AA794" s="209">
        <v>0</v>
      </c>
      <c r="AB794" s="215">
        <v>0</v>
      </c>
      <c r="AC794" s="209">
        <v>0</v>
      </c>
      <c r="AD794" s="215">
        <v>3</v>
      </c>
      <c r="AE794" s="209">
        <v>3</v>
      </c>
      <c r="AF794" s="215">
        <v>3</v>
      </c>
      <c r="AG794" s="209"/>
      <c r="AH794" s="216">
        <f t="shared" si="28"/>
        <v>0.5</v>
      </c>
      <c r="AI794" s="54">
        <f t="shared" si="27"/>
        <v>0.5</v>
      </c>
      <c r="AJ794" s="217">
        <v>2000000</v>
      </c>
      <c r="AK794" s="215">
        <v>31813</v>
      </c>
      <c r="AL794" s="209" t="s">
        <v>957</v>
      </c>
      <c r="AM794" s="233">
        <v>0</v>
      </c>
      <c r="AN794" s="206"/>
    </row>
    <row r="795" spans="1:40" ht="38.25" x14ac:dyDescent="0.25">
      <c r="A795" s="206">
        <v>4</v>
      </c>
      <c r="B795" s="207" t="s">
        <v>189</v>
      </c>
      <c r="C795" s="206">
        <v>4</v>
      </c>
      <c r="D795" s="206" t="s">
        <v>1873</v>
      </c>
      <c r="E795" s="207" t="s">
        <v>1867</v>
      </c>
      <c r="F795" s="208">
        <v>1</v>
      </c>
      <c r="G795" s="206" t="s">
        <v>1868</v>
      </c>
      <c r="H795" s="207" t="s">
        <v>1869</v>
      </c>
      <c r="I795" s="206">
        <v>16</v>
      </c>
      <c r="J795" s="206"/>
      <c r="K795" s="207" t="s">
        <v>1870</v>
      </c>
      <c r="L795" s="208">
        <v>2020051290048</v>
      </c>
      <c r="M795" s="206">
        <v>3</v>
      </c>
      <c r="N795" s="209">
        <v>4413</v>
      </c>
      <c r="O795" s="210" t="s">
        <v>681</v>
      </c>
      <c r="P795" s="211" t="s">
        <v>952</v>
      </c>
      <c r="Q795" s="211">
        <v>4</v>
      </c>
      <c r="R795" s="212" t="s">
        <v>953</v>
      </c>
      <c r="S795" s="211">
        <v>1</v>
      </c>
      <c r="T795" s="210" t="s">
        <v>1832</v>
      </c>
      <c r="U795" s="213" t="s">
        <v>1875</v>
      </c>
      <c r="V795" s="209" t="s">
        <v>952</v>
      </c>
      <c r="W795" s="209">
        <v>4</v>
      </c>
      <c r="X795" s="209" t="s">
        <v>956</v>
      </c>
      <c r="Y795" s="214">
        <v>1</v>
      </c>
      <c r="Z795" s="215">
        <v>1</v>
      </c>
      <c r="AA795" s="209">
        <v>2</v>
      </c>
      <c r="AB795" s="215">
        <v>1</v>
      </c>
      <c r="AC795" s="209">
        <v>0</v>
      </c>
      <c r="AD795" s="215">
        <v>1</v>
      </c>
      <c r="AE795" s="209">
        <v>1</v>
      </c>
      <c r="AF795" s="215">
        <v>1</v>
      </c>
      <c r="AG795" s="209"/>
      <c r="AH795" s="216">
        <f t="shared" si="28"/>
        <v>0.75</v>
      </c>
      <c r="AI795" s="54">
        <f t="shared" si="27"/>
        <v>0.75</v>
      </c>
      <c r="AJ795" s="217">
        <v>1130825816</v>
      </c>
      <c r="AK795" s="215">
        <v>31801</v>
      </c>
      <c r="AL795" s="209" t="s">
        <v>957</v>
      </c>
      <c r="AM795" s="233">
        <v>110940330</v>
      </c>
      <c r="AN795" s="206"/>
    </row>
    <row r="796" spans="1:40" ht="51" x14ac:dyDescent="0.25">
      <c r="A796" s="206">
        <v>4</v>
      </c>
      <c r="B796" s="207" t="s">
        <v>189</v>
      </c>
      <c r="C796" s="206">
        <v>4</v>
      </c>
      <c r="D796" s="206" t="s">
        <v>1873</v>
      </c>
      <c r="E796" s="207" t="s">
        <v>1867</v>
      </c>
      <c r="F796" s="208">
        <v>1</v>
      </c>
      <c r="G796" s="206" t="s">
        <v>1868</v>
      </c>
      <c r="H796" s="207" t="s">
        <v>1869</v>
      </c>
      <c r="I796" s="206">
        <v>16</v>
      </c>
      <c r="J796" s="206"/>
      <c r="K796" s="207" t="s">
        <v>1870</v>
      </c>
      <c r="L796" s="208">
        <v>2020051290048</v>
      </c>
      <c r="M796" s="206">
        <v>6</v>
      </c>
      <c r="N796" s="209">
        <v>4416</v>
      </c>
      <c r="O796" s="210" t="s">
        <v>217</v>
      </c>
      <c r="P796" s="211" t="s">
        <v>952</v>
      </c>
      <c r="Q796" s="211">
        <v>4</v>
      </c>
      <c r="R796" s="212" t="s">
        <v>953</v>
      </c>
      <c r="S796" s="211">
        <v>1</v>
      </c>
      <c r="T796" s="210" t="s">
        <v>1832</v>
      </c>
      <c r="U796" s="213" t="s">
        <v>1876</v>
      </c>
      <c r="V796" s="209" t="s">
        <v>952</v>
      </c>
      <c r="W796" s="209">
        <v>36</v>
      </c>
      <c r="X796" s="209" t="s">
        <v>956</v>
      </c>
      <c r="Y796" s="214">
        <v>1</v>
      </c>
      <c r="Z796" s="215">
        <v>0</v>
      </c>
      <c r="AA796" s="209">
        <v>0</v>
      </c>
      <c r="AB796" s="215">
        <v>12</v>
      </c>
      <c r="AC796" s="209">
        <v>12</v>
      </c>
      <c r="AD796" s="215">
        <v>12</v>
      </c>
      <c r="AE796" s="209">
        <v>12</v>
      </c>
      <c r="AF796" s="215">
        <v>12</v>
      </c>
      <c r="AG796" s="209"/>
      <c r="AH796" s="216">
        <f t="shared" si="28"/>
        <v>0.66666666666666663</v>
      </c>
      <c r="AI796" s="54">
        <f t="shared" si="27"/>
        <v>0.66666666666666663</v>
      </c>
      <c r="AJ796" s="217">
        <v>2000000</v>
      </c>
      <c r="AK796" s="215">
        <v>31813</v>
      </c>
      <c r="AL796" s="209" t="s">
        <v>957</v>
      </c>
      <c r="AM796" s="233">
        <v>0</v>
      </c>
      <c r="AN796" s="206"/>
    </row>
    <row r="797" spans="1:40" ht="38.25" x14ac:dyDescent="0.25">
      <c r="A797" s="206">
        <v>4</v>
      </c>
      <c r="B797" s="207" t="s">
        <v>189</v>
      </c>
      <c r="C797" s="206">
        <v>4</v>
      </c>
      <c r="D797" s="206" t="s">
        <v>1873</v>
      </c>
      <c r="E797" s="207" t="s">
        <v>1867</v>
      </c>
      <c r="F797" s="208">
        <v>1</v>
      </c>
      <c r="G797" s="206" t="s">
        <v>1868</v>
      </c>
      <c r="H797" s="207" t="s">
        <v>1869</v>
      </c>
      <c r="I797" s="206">
        <v>16</v>
      </c>
      <c r="J797" s="206"/>
      <c r="K797" s="207" t="s">
        <v>1870</v>
      </c>
      <c r="L797" s="208">
        <v>2020051290048</v>
      </c>
      <c r="M797" s="206">
        <v>7</v>
      </c>
      <c r="N797" s="209">
        <v>4417</v>
      </c>
      <c r="O797" s="210" t="s">
        <v>682</v>
      </c>
      <c r="P797" s="211" t="s">
        <v>952</v>
      </c>
      <c r="Q797" s="211">
        <v>3</v>
      </c>
      <c r="R797" s="212" t="s">
        <v>953</v>
      </c>
      <c r="S797" s="211">
        <v>1</v>
      </c>
      <c r="T797" s="210" t="s">
        <v>1832</v>
      </c>
      <c r="U797" s="213" t="s">
        <v>1877</v>
      </c>
      <c r="V797" s="209" t="s">
        <v>952</v>
      </c>
      <c r="W797" s="209">
        <v>2000</v>
      </c>
      <c r="X797" s="209" t="s">
        <v>956</v>
      </c>
      <c r="Y797" s="214">
        <v>1</v>
      </c>
      <c r="Z797" s="215">
        <v>0</v>
      </c>
      <c r="AA797" s="209">
        <v>0</v>
      </c>
      <c r="AB797" s="215">
        <v>0</v>
      </c>
      <c r="AC797" s="214">
        <v>1</v>
      </c>
      <c r="AD797" s="215">
        <v>1200</v>
      </c>
      <c r="AE797" s="209">
        <v>0</v>
      </c>
      <c r="AF797" s="215">
        <v>800</v>
      </c>
      <c r="AG797" s="209"/>
      <c r="AH797" s="216">
        <f t="shared" si="28"/>
        <v>5.0000000000000001E-4</v>
      </c>
      <c r="AI797" s="54">
        <f t="shared" si="27"/>
        <v>5.0000000000000001E-4</v>
      </c>
      <c r="AJ797" s="217">
        <v>2000000</v>
      </c>
      <c r="AK797" s="215">
        <v>31813</v>
      </c>
      <c r="AL797" s="209" t="s">
        <v>957</v>
      </c>
      <c r="AM797" s="233">
        <v>0</v>
      </c>
      <c r="AN797" s="206"/>
    </row>
    <row r="798" spans="1:40" ht="38.25" x14ac:dyDescent="0.25">
      <c r="A798" s="206">
        <v>4</v>
      </c>
      <c r="B798" s="207" t="s">
        <v>189</v>
      </c>
      <c r="C798" s="206">
        <v>4</v>
      </c>
      <c r="D798" s="206" t="s">
        <v>1873</v>
      </c>
      <c r="E798" s="207" t="s">
        <v>1867</v>
      </c>
      <c r="F798" s="208">
        <v>1</v>
      </c>
      <c r="G798" s="206" t="s">
        <v>1868</v>
      </c>
      <c r="H798" s="207" t="s">
        <v>1869</v>
      </c>
      <c r="I798" s="206">
        <v>16</v>
      </c>
      <c r="J798" s="206"/>
      <c r="K798" s="207" t="s">
        <v>1853</v>
      </c>
      <c r="L798" s="208">
        <v>2020051290047</v>
      </c>
      <c r="M798" s="206">
        <v>8</v>
      </c>
      <c r="N798" s="209">
        <v>4418</v>
      </c>
      <c r="O798" s="210" t="s">
        <v>211</v>
      </c>
      <c r="P798" s="211" t="s">
        <v>952</v>
      </c>
      <c r="Q798" s="211">
        <v>4</v>
      </c>
      <c r="R798" s="212" t="s">
        <v>953</v>
      </c>
      <c r="S798" s="211">
        <v>1</v>
      </c>
      <c r="T798" s="210" t="s">
        <v>1832</v>
      </c>
      <c r="U798" s="213" t="s">
        <v>1878</v>
      </c>
      <c r="V798" s="209" t="s">
        <v>952</v>
      </c>
      <c r="W798" s="209">
        <v>1000</v>
      </c>
      <c r="X798" s="209" t="s">
        <v>956</v>
      </c>
      <c r="Y798" s="214">
        <v>1</v>
      </c>
      <c r="Z798" s="215">
        <v>190</v>
      </c>
      <c r="AA798" s="209">
        <v>190</v>
      </c>
      <c r="AB798" s="215">
        <v>250</v>
      </c>
      <c r="AC798" s="209">
        <v>250</v>
      </c>
      <c r="AD798" s="215">
        <v>250</v>
      </c>
      <c r="AE798" s="209">
        <v>250</v>
      </c>
      <c r="AF798" s="215">
        <v>250</v>
      </c>
      <c r="AG798" s="209"/>
      <c r="AH798" s="216">
        <f t="shared" si="28"/>
        <v>0.73404255319148937</v>
      </c>
      <c r="AI798" s="54">
        <f t="shared" si="27"/>
        <v>0.73404255319148937</v>
      </c>
      <c r="AJ798" s="217">
        <v>100000000</v>
      </c>
      <c r="AK798" s="215">
        <v>31813</v>
      </c>
      <c r="AL798" s="209" t="s">
        <v>957</v>
      </c>
      <c r="AM798" s="233">
        <v>76735607</v>
      </c>
      <c r="AN798" s="206"/>
    </row>
    <row r="799" spans="1:40" ht="38.25" x14ac:dyDescent="0.25">
      <c r="A799" s="206">
        <v>4</v>
      </c>
      <c r="B799" s="207" t="s">
        <v>189</v>
      </c>
      <c r="C799" s="206">
        <v>4</v>
      </c>
      <c r="D799" s="206" t="s">
        <v>1873</v>
      </c>
      <c r="E799" s="207" t="s">
        <v>1867</v>
      </c>
      <c r="F799" s="208">
        <v>1</v>
      </c>
      <c r="G799" s="206" t="s">
        <v>1868</v>
      </c>
      <c r="H799" s="207" t="s">
        <v>1869</v>
      </c>
      <c r="I799" s="206">
        <v>16</v>
      </c>
      <c r="J799" s="206"/>
      <c r="K799" s="207" t="s">
        <v>1870</v>
      </c>
      <c r="L799" s="208">
        <v>2020051290048</v>
      </c>
      <c r="M799" s="206">
        <v>9</v>
      </c>
      <c r="N799" s="209">
        <v>4419</v>
      </c>
      <c r="O799" s="210" t="s">
        <v>226</v>
      </c>
      <c r="P799" s="211" t="s">
        <v>1295</v>
      </c>
      <c r="Q799" s="212">
        <v>1</v>
      </c>
      <c r="R799" s="212" t="s">
        <v>1001</v>
      </c>
      <c r="S799" s="212">
        <v>0.5</v>
      </c>
      <c r="T799" s="210" t="s">
        <v>1832</v>
      </c>
      <c r="U799" s="213" t="s">
        <v>1879</v>
      </c>
      <c r="V799" s="209" t="s">
        <v>983</v>
      </c>
      <c r="W799" s="214">
        <v>1</v>
      </c>
      <c r="X799" s="218" t="s">
        <v>962</v>
      </c>
      <c r="Y799" s="214">
        <v>1</v>
      </c>
      <c r="Z799" s="214">
        <v>1</v>
      </c>
      <c r="AA799" s="214">
        <v>1</v>
      </c>
      <c r="AB799" s="214">
        <v>1</v>
      </c>
      <c r="AC799" s="209">
        <v>12</v>
      </c>
      <c r="AD799" s="214">
        <v>1</v>
      </c>
      <c r="AE799" s="214">
        <v>1</v>
      </c>
      <c r="AF799" s="214">
        <v>1</v>
      </c>
      <c r="AG799" s="214"/>
      <c r="AH799" s="216">
        <v>1</v>
      </c>
      <c r="AI799" s="54">
        <f t="shared" si="27"/>
        <v>1</v>
      </c>
      <c r="AJ799" s="217">
        <v>1130825816</v>
      </c>
      <c r="AK799" s="215">
        <v>31801</v>
      </c>
      <c r="AL799" s="209" t="s">
        <v>957</v>
      </c>
      <c r="AM799" s="233">
        <v>110940330</v>
      </c>
      <c r="AN799" s="206"/>
    </row>
    <row r="800" spans="1:40" ht="38.25" x14ac:dyDescent="0.25">
      <c r="A800" s="206">
        <v>4</v>
      </c>
      <c r="B800" s="207" t="s">
        <v>189</v>
      </c>
      <c r="C800" s="206">
        <v>4</v>
      </c>
      <c r="D800" s="206" t="s">
        <v>1873</v>
      </c>
      <c r="E800" s="207" t="s">
        <v>1867</v>
      </c>
      <c r="F800" s="208">
        <v>1</v>
      </c>
      <c r="G800" s="206" t="s">
        <v>1868</v>
      </c>
      <c r="H800" s="207" t="s">
        <v>1869</v>
      </c>
      <c r="I800" s="206">
        <v>16</v>
      </c>
      <c r="J800" s="206"/>
      <c r="K800" s="207" t="s">
        <v>1870</v>
      </c>
      <c r="L800" s="208">
        <v>2020051290048</v>
      </c>
      <c r="M800" s="206">
        <v>10</v>
      </c>
      <c r="N800" s="209">
        <v>44110</v>
      </c>
      <c r="O800" s="210" t="s">
        <v>683</v>
      </c>
      <c r="P800" s="211" t="s">
        <v>952</v>
      </c>
      <c r="Q800" s="211">
        <v>4</v>
      </c>
      <c r="R800" s="212" t="s">
        <v>953</v>
      </c>
      <c r="S800" s="211">
        <v>1</v>
      </c>
      <c r="T800" s="210" t="s">
        <v>1832</v>
      </c>
      <c r="U800" s="213" t="s">
        <v>1880</v>
      </c>
      <c r="V800" s="209" t="s">
        <v>952</v>
      </c>
      <c r="W800" s="209">
        <v>2</v>
      </c>
      <c r="X800" s="209" t="s">
        <v>956</v>
      </c>
      <c r="Y800" s="214">
        <v>1</v>
      </c>
      <c r="Z800" s="215">
        <v>0</v>
      </c>
      <c r="AA800" s="209">
        <v>0</v>
      </c>
      <c r="AB800" s="215">
        <v>0</v>
      </c>
      <c r="AC800" s="209">
        <v>2</v>
      </c>
      <c r="AD800" s="215">
        <v>1</v>
      </c>
      <c r="AE800" s="209">
        <v>1</v>
      </c>
      <c r="AF800" s="215">
        <v>1</v>
      </c>
      <c r="AG800" s="209"/>
      <c r="AH800" s="216">
        <f t="shared" ref="AH800:AH802" si="29">+IF(X800="Acumulado",(AA800+AC800+AE800+AG800)/(Z800+AB800+AD800+AF800),IF(X800="Mantenimiento",AA800/Z800,AA800/Z800))</f>
        <v>1.5</v>
      </c>
      <c r="AI800" s="54">
        <f t="shared" si="27"/>
        <v>1</v>
      </c>
      <c r="AJ800" s="217">
        <v>3000000</v>
      </c>
      <c r="AK800" s="215">
        <v>31813</v>
      </c>
      <c r="AL800" s="209" t="s">
        <v>957</v>
      </c>
      <c r="AM800" s="233">
        <v>0</v>
      </c>
      <c r="AN800" s="206"/>
    </row>
    <row r="801" spans="1:40" ht="38.25" x14ac:dyDescent="0.25">
      <c r="A801" s="206">
        <v>4</v>
      </c>
      <c r="B801" s="207" t="s">
        <v>189</v>
      </c>
      <c r="C801" s="206">
        <v>4</v>
      </c>
      <c r="D801" s="206" t="s">
        <v>1873</v>
      </c>
      <c r="E801" s="207" t="s">
        <v>1867</v>
      </c>
      <c r="F801" s="208">
        <v>1</v>
      </c>
      <c r="G801" s="206" t="s">
        <v>1868</v>
      </c>
      <c r="H801" s="207" t="s">
        <v>1869</v>
      </c>
      <c r="I801" s="206">
        <v>16</v>
      </c>
      <c r="J801" s="206"/>
      <c r="K801" s="207" t="s">
        <v>1870</v>
      </c>
      <c r="L801" s="208">
        <v>2020051290048</v>
      </c>
      <c r="M801" s="206">
        <v>11</v>
      </c>
      <c r="N801" s="209">
        <v>44111</v>
      </c>
      <c r="O801" s="210" t="s">
        <v>684</v>
      </c>
      <c r="P801" s="211" t="s">
        <v>952</v>
      </c>
      <c r="Q801" s="211">
        <v>4</v>
      </c>
      <c r="R801" s="212" t="s">
        <v>953</v>
      </c>
      <c r="S801" s="211">
        <v>1</v>
      </c>
      <c r="T801" s="210" t="s">
        <v>1832</v>
      </c>
      <c r="U801" s="213" t="s">
        <v>1881</v>
      </c>
      <c r="V801" s="209" t="s">
        <v>952</v>
      </c>
      <c r="W801" s="209">
        <v>48</v>
      </c>
      <c r="X801" s="209" t="s">
        <v>956</v>
      </c>
      <c r="Y801" s="214">
        <v>1</v>
      </c>
      <c r="Z801" s="215">
        <v>12</v>
      </c>
      <c r="AA801" s="209">
        <v>12</v>
      </c>
      <c r="AB801" s="215">
        <v>12</v>
      </c>
      <c r="AC801" s="215">
        <v>12</v>
      </c>
      <c r="AD801" s="215">
        <v>12</v>
      </c>
      <c r="AE801" s="209">
        <v>12</v>
      </c>
      <c r="AF801" s="215">
        <v>12</v>
      </c>
      <c r="AG801" s="209"/>
      <c r="AH801" s="216">
        <f t="shared" si="29"/>
        <v>0.75</v>
      </c>
      <c r="AI801" s="54">
        <f t="shared" si="27"/>
        <v>0.75</v>
      </c>
      <c r="AJ801" s="217">
        <v>6000000</v>
      </c>
      <c r="AK801" s="215">
        <v>31813</v>
      </c>
      <c r="AL801" s="209" t="s">
        <v>957</v>
      </c>
      <c r="AM801" s="233">
        <v>0</v>
      </c>
      <c r="AN801" s="206"/>
    </row>
    <row r="802" spans="1:40" ht="38.25" x14ac:dyDescent="0.25">
      <c r="A802" s="206">
        <v>4</v>
      </c>
      <c r="B802" s="207" t="s">
        <v>189</v>
      </c>
      <c r="C802" s="206">
        <v>4</v>
      </c>
      <c r="D802" s="206" t="s">
        <v>1873</v>
      </c>
      <c r="E802" s="207" t="s">
        <v>1867</v>
      </c>
      <c r="F802" s="208">
        <v>1</v>
      </c>
      <c r="G802" s="206" t="s">
        <v>1868</v>
      </c>
      <c r="H802" s="207" t="s">
        <v>1869</v>
      </c>
      <c r="I802" s="206">
        <v>16</v>
      </c>
      <c r="J802" s="206"/>
      <c r="K802" s="207" t="s">
        <v>1870</v>
      </c>
      <c r="L802" s="208">
        <v>2020051290048</v>
      </c>
      <c r="M802" s="206">
        <v>12</v>
      </c>
      <c r="N802" s="209">
        <v>44112</v>
      </c>
      <c r="O802" s="210" t="s">
        <v>685</v>
      </c>
      <c r="P802" s="211" t="s">
        <v>952</v>
      </c>
      <c r="Q802" s="211">
        <v>4</v>
      </c>
      <c r="R802" s="212" t="s">
        <v>953</v>
      </c>
      <c r="S802" s="211">
        <v>1</v>
      </c>
      <c r="T802" s="210" t="s">
        <v>1832</v>
      </c>
      <c r="U802" s="213" t="s">
        <v>1882</v>
      </c>
      <c r="V802" s="209" t="s">
        <v>952</v>
      </c>
      <c r="W802" s="209">
        <v>6</v>
      </c>
      <c r="X802" s="209" t="s">
        <v>956</v>
      </c>
      <c r="Y802" s="214">
        <v>1</v>
      </c>
      <c r="Z802" s="215">
        <v>1</v>
      </c>
      <c r="AA802" s="209">
        <v>1</v>
      </c>
      <c r="AB802" s="215">
        <v>2</v>
      </c>
      <c r="AC802" s="215">
        <v>2</v>
      </c>
      <c r="AD802" s="215">
        <v>2</v>
      </c>
      <c r="AE802" s="209">
        <v>2</v>
      </c>
      <c r="AF802" s="215">
        <v>1</v>
      </c>
      <c r="AG802" s="209"/>
      <c r="AH802" s="216">
        <f t="shared" si="29"/>
        <v>0.83333333333333337</v>
      </c>
      <c r="AI802" s="54">
        <f t="shared" si="27"/>
        <v>0.83333333333333337</v>
      </c>
      <c r="AJ802" s="217">
        <v>2000000</v>
      </c>
      <c r="AK802" s="215">
        <v>31813</v>
      </c>
      <c r="AL802" s="209" t="s">
        <v>957</v>
      </c>
      <c r="AM802" s="233">
        <v>0</v>
      </c>
      <c r="AN802" s="206"/>
    </row>
    <row r="803" spans="1:40" ht="38.25" x14ac:dyDescent="0.25">
      <c r="A803" s="206">
        <v>4</v>
      </c>
      <c r="B803" s="207" t="s">
        <v>189</v>
      </c>
      <c r="C803" s="206">
        <v>4</v>
      </c>
      <c r="D803" s="206" t="s">
        <v>1873</v>
      </c>
      <c r="E803" s="207" t="s">
        <v>1867</v>
      </c>
      <c r="F803" s="208">
        <v>1</v>
      </c>
      <c r="G803" s="206" t="s">
        <v>1868</v>
      </c>
      <c r="H803" s="207" t="s">
        <v>1869</v>
      </c>
      <c r="I803" s="206">
        <v>16</v>
      </c>
      <c r="J803" s="206"/>
      <c r="K803" s="207" t="s">
        <v>1853</v>
      </c>
      <c r="L803" s="208">
        <v>2020051290047</v>
      </c>
      <c r="M803" s="206">
        <v>13</v>
      </c>
      <c r="N803" s="209">
        <v>44113</v>
      </c>
      <c r="O803" s="210" t="s">
        <v>686</v>
      </c>
      <c r="P803" s="211" t="s">
        <v>952</v>
      </c>
      <c r="Q803" s="211">
        <v>4</v>
      </c>
      <c r="R803" s="212" t="s">
        <v>953</v>
      </c>
      <c r="S803" s="211">
        <v>1</v>
      </c>
      <c r="T803" s="210" t="s">
        <v>1832</v>
      </c>
      <c r="U803" s="213" t="s">
        <v>1883</v>
      </c>
      <c r="V803" s="209" t="s">
        <v>983</v>
      </c>
      <c r="W803" s="214">
        <v>1</v>
      </c>
      <c r="X803" s="218" t="s">
        <v>962</v>
      </c>
      <c r="Y803" s="214">
        <v>1</v>
      </c>
      <c r="Z803" s="214">
        <v>1</v>
      </c>
      <c r="AA803" s="214">
        <v>1</v>
      </c>
      <c r="AB803" s="214">
        <v>1</v>
      </c>
      <c r="AC803" s="209">
        <v>11</v>
      </c>
      <c r="AD803" s="214">
        <v>1</v>
      </c>
      <c r="AE803" s="214">
        <v>1</v>
      </c>
      <c r="AF803" s="214">
        <v>1</v>
      </c>
      <c r="AG803" s="214"/>
      <c r="AH803" s="216">
        <v>1</v>
      </c>
      <c r="AI803" s="54">
        <f t="shared" si="27"/>
        <v>1</v>
      </c>
      <c r="AJ803" s="217">
        <v>180000000</v>
      </c>
      <c r="AK803" s="215">
        <v>31813</v>
      </c>
      <c r="AL803" s="209" t="s">
        <v>957</v>
      </c>
      <c r="AM803" s="233">
        <v>120523500</v>
      </c>
      <c r="AN803" s="220"/>
    </row>
    <row r="804" spans="1:40" ht="38.25" x14ac:dyDescent="0.25">
      <c r="A804" s="206">
        <v>4</v>
      </c>
      <c r="B804" s="207" t="s">
        <v>189</v>
      </c>
      <c r="C804" s="206">
        <v>4</v>
      </c>
      <c r="D804" s="206" t="s">
        <v>1873</v>
      </c>
      <c r="E804" s="207" t="s">
        <v>1867</v>
      </c>
      <c r="F804" s="208">
        <v>1</v>
      </c>
      <c r="G804" s="206" t="s">
        <v>1868</v>
      </c>
      <c r="H804" s="207" t="s">
        <v>1869</v>
      </c>
      <c r="I804" s="206">
        <v>16</v>
      </c>
      <c r="J804" s="206"/>
      <c r="K804" s="207" t="s">
        <v>1870</v>
      </c>
      <c r="L804" s="208">
        <v>2020051290048</v>
      </c>
      <c r="M804" s="206">
        <v>14</v>
      </c>
      <c r="N804" s="209">
        <v>44114</v>
      </c>
      <c r="O804" s="210" t="s">
        <v>687</v>
      </c>
      <c r="P804" s="211" t="s">
        <v>952</v>
      </c>
      <c r="Q804" s="211">
        <v>3</v>
      </c>
      <c r="R804" s="212" t="s">
        <v>953</v>
      </c>
      <c r="S804" s="211">
        <v>1</v>
      </c>
      <c r="T804" s="210" t="s">
        <v>1832</v>
      </c>
      <c r="U804" s="213" t="s">
        <v>1884</v>
      </c>
      <c r="V804" s="209" t="s">
        <v>983</v>
      </c>
      <c r="W804" s="214">
        <v>1</v>
      </c>
      <c r="X804" s="218" t="s">
        <v>962</v>
      </c>
      <c r="Y804" s="214">
        <v>1</v>
      </c>
      <c r="Z804" s="214">
        <v>1</v>
      </c>
      <c r="AA804" s="214">
        <v>1</v>
      </c>
      <c r="AB804" s="214">
        <v>1</v>
      </c>
      <c r="AC804" s="209">
        <v>1</v>
      </c>
      <c r="AD804" s="214">
        <v>1</v>
      </c>
      <c r="AE804" s="214">
        <v>1</v>
      </c>
      <c r="AF804" s="214">
        <v>1</v>
      </c>
      <c r="AG804" s="209"/>
      <c r="AH804" s="216">
        <v>1</v>
      </c>
      <c r="AI804" s="54">
        <f t="shared" si="27"/>
        <v>1</v>
      </c>
      <c r="AJ804" s="217">
        <v>2000000</v>
      </c>
      <c r="AK804" s="215">
        <v>31813</v>
      </c>
      <c r="AL804" s="209" t="s">
        <v>957</v>
      </c>
      <c r="AM804" s="233">
        <v>500000</v>
      </c>
      <c r="AN804" s="206"/>
    </row>
    <row r="805" spans="1:40" ht="38.25" x14ac:dyDescent="0.25">
      <c r="A805" s="206">
        <v>4</v>
      </c>
      <c r="B805" s="207" t="s">
        <v>189</v>
      </c>
      <c r="C805" s="206">
        <v>4</v>
      </c>
      <c r="D805" s="206" t="s">
        <v>1873</v>
      </c>
      <c r="E805" s="207" t="s">
        <v>1867</v>
      </c>
      <c r="F805" s="208">
        <v>1</v>
      </c>
      <c r="G805" s="206" t="s">
        <v>1868</v>
      </c>
      <c r="H805" s="207" t="s">
        <v>1869</v>
      </c>
      <c r="I805" s="206">
        <v>16</v>
      </c>
      <c r="J805" s="206">
        <v>17</v>
      </c>
      <c r="K805" s="207" t="s">
        <v>1853</v>
      </c>
      <c r="L805" s="208">
        <v>2020051290047</v>
      </c>
      <c r="M805" s="206">
        <v>16</v>
      </c>
      <c r="N805" s="209">
        <v>44116</v>
      </c>
      <c r="O805" s="210" t="s">
        <v>688</v>
      </c>
      <c r="P805" s="211" t="s">
        <v>952</v>
      </c>
      <c r="Q805" s="211">
        <v>3</v>
      </c>
      <c r="R805" s="212" t="s">
        <v>953</v>
      </c>
      <c r="S805" s="211">
        <v>1</v>
      </c>
      <c r="T805" s="210" t="s">
        <v>1832</v>
      </c>
      <c r="U805" s="213" t="s">
        <v>1885</v>
      </c>
      <c r="V805" s="209" t="s">
        <v>952</v>
      </c>
      <c r="W805" s="209">
        <v>40</v>
      </c>
      <c r="X805" s="209" t="s">
        <v>956</v>
      </c>
      <c r="Y805" s="214">
        <v>1</v>
      </c>
      <c r="Z805" s="215">
        <v>9</v>
      </c>
      <c r="AA805" s="209">
        <v>9</v>
      </c>
      <c r="AB805" s="215">
        <v>11</v>
      </c>
      <c r="AC805" s="214">
        <v>1</v>
      </c>
      <c r="AD805" s="215">
        <v>10</v>
      </c>
      <c r="AE805" s="209">
        <v>10</v>
      </c>
      <c r="AF805" s="215">
        <v>10</v>
      </c>
      <c r="AG805" s="209"/>
      <c r="AH805" s="216">
        <f t="shared" ref="AH805:AH806" si="30">+IF(X805="Acumulado",(AA805+AC805+AE805+AG805)/(Z805+AB805+AD805+AF805),IF(X805="Mantenimiento",AA805/Z805,AA805/Z805))</f>
        <v>0.5</v>
      </c>
      <c r="AI805" s="54">
        <f t="shared" si="27"/>
        <v>0.5</v>
      </c>
      <c r="AJ805" s="217">
        <v>5000000</v>
      </c>
      <c r="AK805" s="215">
        <v>31813</v>
      </c>
      <c r="AL805" s="209" t="s">
        <v>957</v>
      </c>
      <c r="AM805" s="233">
        <v>2000000</v>
      </c>
      <c r="AN805" s="206"/>
    </row>
    <row r="806" spans="1:40" ht="38.25" x14ac:dyDescent="0.25">
      <c r="A806" s="206">
        <v>4</v>
      </c>
      <c r="B806" s="207" t="s">
        <v>189</v>
      </c>
      <c r="C806" s="206">
        <v>4</v>
      </c>
      <c r="D806" s="206" t="s">
        <v>1873</v>
      </c>
      <c r="E806" s="207" t="s">
        <v>1867</v>
      </c>
      <c r="F806" s="208">
        <v>1</v>
      </c>
      <c r="G806" s="206" t="s">
        <v>1868</v>
      </c>
      <c r="H806" s="207" t="s">
        <v>1869</v>
      </c>
      <c r="I806" s="206">
        <v>16</v>
      </c>
      <c r="J806" s="206">
        <v>17</v>
      </c>
      <c r="K806" s="207" t="s">
        <v>1870</v>
      </c>
      <c r="L806" s="208">
        <v>2020051290048</v>
      </c>
      <c r="M806" s="206">
        <v>17</v>
      </c>
      <c r="N806" s="209">
        <v>44117</v>
      </c>
      <c r="O806" s="210" t="s">
        <v>689</v>
      </c>
      <c r="P806" s="211" t="s">
        <v>952</v>
      </c>
      <c r="Q806" s="211">
        <v>3</v>
      </c>
      <c r="R806" s="212" t="s">
        <v>953</v>
      </c>
      <c r="S806" s="211">
        <v>1</v>
      </c>
      <c r="T806" s="210" t="s">
        <v>1832</v>
      </c>
      <c r="U806" s="213" t="s">
        <v>1886</v>
      </c>
      <c r="V806" s="209" t="s">
        <v>952</v>
      </c>
      <c r="W806" s="209">
        <v>6</v>
      </c>
      <c r="X806" s="209" t="s">
        <v>956</v>
      </c>
      <c r="Y806" s="214">
        <v>1</v>
      </c>
      <c r="Z806" s="215">
        <v>1</v>
      </c>
      <c r="AA806" s="209">
        <v>1</v>
      </c>
      <c r="AB806" s="215">
        <v>1</v>
      </c>
      <c r="AC806" s="209">
        <v>0</v>
      </c>
      <c r="AD806" s="215">
        <v>2</v>
      </c>
      <c r="AE806" s="209">
        <v>2</v>
      </c>
      <c r="AF806" s="215">
        <v>2</v>
      </c>
      <c r="AG806" s="209"/>
      <c r="AH806" s="216">
        <f t="shared" si="30"/>
        <v>0.5</v>
      </c>
      <c r="AI806" s="54">
        <f t="shared" si="27"/>
        <v>0.5</v>
      </c>
      <c r="AJ806" s="217">
        <v>5000000</v>
      </c>
      <c r="AK806" s="215">
        <v>31813</v>
      </c>
      <c r="AL806" s="209" t="s">
        <v>957</v>
      </c>
      <c r="AM806" s="233">
        <v>0</v>
      </c>
      <c r="AN806" s="206"/>
    </row>
    <row r="807" spans="1:40" ht="38.25" x14ac:dyDescent="0.25">
      <c r="A807" s="206">
        <v>4</v>
      </c>
      <c r="B807" s="207" t="s">
        <v>189</v>
      </c>
      <c r="C807" s="206">
        <v>4</v>
      </c>
      <c r="D807" s="206" t="s">
        <v>1873</v>
      </c>
      <c r="E807" s="207" t="s">
        <v>1867</v>
      </c>
      <c r="F807" s="208">
        <v>1</v>
      </c>
      <c r="G807" s="206" t="s">
        <v>1868</v>
      </c>
      <c r="H807" s="207" t="s">
        <v>1869</v>
      </c>
      <c r="I807" s="206">
        <v>16</v>
      </c>
      <c r="J807" s="206"/>
      <c r="K807" s="207" t="s">
        <v>1870</v>
      </c>
      <c r="L807" s="208">
        <v>2020051290048</v>
      </c>
      <c r="M807" s="206">
        <v>18</v>
      </c>
      <c r="N807" s="209">
        <v>44118</v>
      </c>
      <c r="O807" s="210" t="s">
        <v>690</v>
      </c>
      <c r="P807" s="211" t="s">
        <v>952</v>
      </c>
      <c r="Q807" s="211">
        <v>4</v>
      </c>
      <c r="R807" s="212" t="s">
        <v>953</v>
      </c>
      <c r="S807" s="211">
        <v>1</v>
      </c>
      <c r="T807" s="210" t="s">
        <v>1832</v>
      </c>
      <c r="U807" s="213" t="s">
        <v>1887</v>
      </c>
      <c r="V807" s="209" t="s">
        <v>983</v>
      </c>
      <c r="W807" s="214">
        <v>1</v>
      </c>
      <c r="X807" s="218" t="s">
        <v>962</v>
      </c>
      <c r="Y807" s="214">
        <v>1</v>
      </c>
      <c r="Z807" s="214">
        <v>1</v>
      </c>
      <c r="AA807" s="214">
        <v>1</v>
      </c>
      <c r="AB807" s="214">
        <v>1</v>
      </c>
      <c r="AC807" s="214">
        <v>1</v>
      </c>
      <c r="AD807" s="214">
        <v>1</v>
      </c>
      <c r="AE807" s="214">
        <v>1</v>
      </c>
      <c r="AF807" s="214">
        <v>1</v>
      </c>
      <c r="AG807" s="209"/>
      <c r="AH807" s="216">
        <v>1</v>
      </c>
      <c r="AI807" s="54">
        <f t="shared" si="27"/>
        <v>1</v>
      </c>
      <c r="AJ807" s="217">
        <v>120000000</v>
      </c>
      <c r="AK807" s="215">
        <v>31813</v>
      </c>
      <c r="AL807" s="209" t="s">
        <v>957</v>
      </c>
      <c r="AM807" s="233">
        <v>68400000</v>
      </c>
      <c r="AN807" s="206"/>
    </row>
    <row r="808" spans="1:40" ht="25.5" x14ac:dyDescent="0.25">
      <c r="A808" s="206">
        <v>4</v>
      </c>
      <c r="B808" s="207" t="s">
        <v>189</v>
      </c>
      <c r="C808" s="206">
        <v>4</v>
      </c>
      <c r="D808" s="206" t="s">
        <v>1873</v>
      </c>
      <c r="E808" s="207" t="s">
        <v>1867</v>
      </c>
      <c r="F808" s="208">
        <v>2</v>
      </c>
      <c r="G808" s="206" t="s">
        <v>1888</v>
      </c>
      <c r="H808" s="207" t="s">
        <v>1889</v>
      </c>
      <c r="I808" s="206">
        <v>16</v>
      </c>
      <c r="J808" s="206"/>
      <c r="K808" s="207" t="s">
        <v>1870</v>
      </c>
      <c r="L808" s="208">
        <v>2020051290048</v>
      </c>
      <c r="M808" s="206">
        <v>1</v>
      </c>
      <c r="N808" s="209">
        <v>4421</v>
      </c>
      <c r="O808" s="210" t="s">
        <v>691</v>
      </c>
      <c r="P808" s="211" t="s">
        <v>952</v>
      </c>
      <c r="Q808" s="211">
        <v>4</v>
      </c>
      <c r="R808" s="212" t="s">
        <v>953</v>
      </c>
      <c r="S808" s="211">
        <v>1</v>
      </c>
      <c r="T808" s="210" t="s">
        <v>1832</v>
      </c>
      <c r="U808" s="213" t="s">
        <v>1890</v>
      </c>
      <c r="V808" s="209" t="s">
        <v>952</v>
      </c>
      <c r="W808" s="209">
        <v>2</v>
      </c>
      <c r="X808" s="209" t="s">
        <v>956</v>
      </c>
      <c r="Y808" s="214">
        <v>1</v>
      </c>
      <c r="Z808" s="215">
        <v>0</v>
      </c>
      <c r="AA808" s="209">
        <v>0</v>
      </c>
      <c r="AB808" s="215">
        <v>0</v>
      </c>
      <c r="AC808" s="209">
        <v>0</v>
      </c>
      <c r="AD808" s="215">
        <v>1</v>
      </c>
      <c r="AE808" s="209">
        <v>1</v>
      </c>
      <c r="AF808" s="215">
        <v>1</v>
      </c>
      <c r="AG808" s="209"/>
      <c r="AH808" s="216">
        <f t="shared" ref="AH808:AH813" si="31">+IF(X808="Acumulado",(AA808+AC808+AE808+AG808)/(Z808+AB808+AD808+AF808),IF(X808="Mantenimiento",AA808/Z808,AA808/Z808))</f>
        <v>0.5</v>
      </c>
      <c r="AI808" s="54">
        <f t="shared" si="27"/>
        <v>0.5</v>
      </c>
      <c r="AJ808" s="217">
        <v>2000000</v>
      </c>
      <c r="AK808" s="215">
        <v>31813</v>
      </c>
      <c r="AL808" s="209" t="s">
        <v>957</v>
      </c>
      <c r="AM808" s="234">
        <v>0</v>
      </c>
      <c r="AN808" s="206"/>
    </row>
    <row r="809" spans="1:40" ht="38.25" x14ac:dyDescent="0.25">
      <c r="A809" s="206">
        <v>4</v>
      </c>
      <c r="B809" s="207" t="s">
        <v>189</v>
      </c>
      <c r="C809" s="206">
        <v>4</v>
      </c>
      <c r="D809" s="206" t="s">
        <v>1873</v>
      </c>
      <c r="E809" s="207" t="s">
        <v>1867</v>
      </c>
      <c r="F809" s="208">
        <v>2</v>
      </c>
      <c r="G809" s="206" t="s">
        <v>1888</v>
      </c>
      <c r="H809" s="207" t="s">
        <v>1889</v>
      </c>
      <c r="I809" s="206">
        <v>16</v>
      </c>
      <c r="J809" s="206">
        <v>17</v>
      </c>
      <c r="K809" s="207" t="s">
        <v>1870</v>
      </c>
      <c r="L809" s="208">
        <v>2020051290048</v>
      </c>
      <c r="M809" s="206">
        <v>2</v>
      </c>
      <c r="N809" s="209">
        <v>4422</v>
      </c>
      <c r="O809" s="210" t="s">
        <v>692</v>
      </c>
      <c r="P809" s="211" t="s">
        <v>952</v>
      </c>
      <c r="Q809" s="211">
        <v>6</v>
      </c>
      <c r="R809" s="212" t="s">
        <v>953</v>
      </c>
      <c r="S809" s="211">
        <v>2</v>
      </c>
      <c r="T809" s="210" t="s">
        <v>1832</v>
      </c>
      <c r="U809" s="213" t="s">
        <v>1891</v>
      </c>
      <c r="V809" s="209" t="s">
        <v>952</v>
      </c>
      <c r="W809" s="209">
        <v>4</v>
      </c>
      <c r="X809" s="209" t="s">
        <v>956</v>
      </c>
      <c r="Y809" s="214">
        <v>1</v>
      </c>
      <c r="Z809" s="215">
        <v>0</v>
      </c>
      <c r="AA809" s="209">
        <v>0</v>
      </c>
      <c r="AB809" s="215">
        <v>0</v>
      </c>
      <c r="AC809" s="209">
        <v>0</v>
      </c>
      <c r="AD809" s="215">
        <v>2</v>
      </c>
      <c r="AE809" s="209">
        <v>0</v>
      </c>
      <c r="AF809" s="215">
        <v>2</v>
      </c>
      <c r="AG809" s="209"/>
      <c r="AH809" s="216">
        <f t="shared" si="31"/>
        <v>0</v>
      </c>
      <c r="AI809" s="54">
        <f t="shared" si="27"/>
        <v>0</v>
      </c>
      <c r="AJ809" s="217">
        <v>2000000</v>
      </c>
      <c r="AK809" s="215">
        <v>31813</v>
      </c>
      <c r="AL809" s="209" t="s">
        <v>957</v>
      </c>
      <c r="AM809" s="233">
        <v>0</v>
      </c>
      <c r="AN809" s="206"/>
    </row>
    <row r="810" spans="1:40" ht="25.5" x14ac:dyDescent="0.25">
      <c r="A810" s="206">
        <v>4</v>
      </c>
      <c r="B810" s="207" t="s">
        <v>189</v>
      </c>
      <c r="C810" s="206">
        <v>4</v>
      </c>
      <c r="D810" s="206" t="s">
        <v>1873</v>
      </c>
      <c r="E810" s="207" t="s">
        <v>1867</v>
      </c>
      <c r="F810" s="208">
        <v>2</v>
      </c>
      <c r="G810" s="206" t="s">
        <v>1888</v>
      </c>
      <c r="H810" s="207" t="s">
        <v>1889</v>
      </c>
      <c r="I810" s="206">
        <v>16</v>
      </c>
      <c r="J810" s="206"/>
      <c r="K810" s="207" t="s">
        <v>1870</v>
      </c>
      <c r="L810" s="208">
        <v>2020051290048</v>
      </c>
      <c r="M810" s="206">
        <v>3</v>
      </c>
      <c r="N810" s="209">
        <v>4423</v>
      </c>
      <c r="O810" s="210" t="s">
        <v>693</v>
      </c>
      <c r="P810" s="211" t="s">
        <v>952</v>
      </c>
      <c r="Q810" s="211">
        <v>4</v>
      </c>
      <c r="R810" s="212" t="s">
        <v>953</v>
      </c>
      <c r="S810" s="211">
        <v>1</v>
      </c>
      <c r="T810" s="210" t="s">
        <v>1832</v>
      </c>
      <c r="U810" s="213" t="s">
        <v>1892</v>
      </c>
      <c r="V810" s="209" t="s">
        <v>952</v>
      </c>
      <c r="W810" s="209">
        <v>36</v>
      </c>
      <c r="X810" s="209" t="s">
        <v>956</v>
      </c>
      <c r="Y810" s="214">
        <v>1</v>
      </c>
      <c r="Z810" s="215">
        <v>0</v>
      </c>
      <c r="AA810" s="209">
        <v>0</v>
      </c>
      <c r="AB810" s="215">
        <v>12</v>
      </c>
      <c r="AC810" s="209">
        <v>12</v>
      </c>
      <c r="AD810" s="215">
        <v>12</v>
      </c>
      <c r="AE810" s="209">
        <v>12</v>
      </c>
      <c r="AF810" s="215">
        <v>12</v>
      </c>
      <c r="AG810" s="209"/>
      <c r="AH810" s="216">
        <f t="shared" si="31"/>
        <v>0.66666666666666663</v>
      </c>
      <c r="AI810" s="54">
        <f t="shared" si="27"/>
        <v>0.66666666666666663</v>
      </c>
      <c r="AJ810" s="217">
        <v>80000000</v>
      </c>
      <c r="AK810" s="215">
        <v>31813</v>
      </c>
      <c r="AL810" s="209" t="s">
        <v>957</v>
      </c>
      <c r="AM810" s="233">
        <v>46667000</v>
      </c>
      <c r="AN810" s="206"/>
    </row>
    <row r="811" spans="1:40" ht="38.25" x14ac:dyDescent="0.25">
      <c r="A811" s="206">
        <v>4</v>
      </c>
      <c r="B811" s="207" t="s">
        <v>189</v>
      </c>
      <c r="C811" s="206">
        <v>4</v>
      </c>
      <c r="D811" s="206" t="s">
        <v>1873</v>
      </c>
      <c r="E811" s="207" t="s">
        <v>1867</v>
      </c>
      <c r="F811" s="208">
        <v>2</v>
      </c>
      <c r="G811" s="206" t="s">
        <v>1888</v>
      </c>
      <c r="H811" s="207" t="s">
        <v>1889</v>
      </c>
      <c r="I811" s="206">
        <v>16</v>
      </c>
      <c r="J811" s="206"/>
      <c r="K811" s="207" t="s">
        <v>1853</v>
      </c>
      <c r="L811" s="208">
        <v>2020051290047</v>
      </c>
      <c r="M811" s="206">
        <v>4</v>
      </c>
      <c r="N811" s="209">
        <v>4424</v>
      </c>
      <c r="O811" s="210" t="s">
        <v>694</v>
      </c>
      <c r="P811" s="211" t="s">
        <v>952</v>
      </c>
      <c r="Q811" s="211">
        <v>4</v>
      </c>
      <c r="R811" s="212" t="s">
        <v>953</v>
      </c>
      <c r="S811" s="211">
        <v>1</v>
      </c>
      <c r="T811" s="210" t="s">
        <v>1832</v>
      </c>
      <c r="U811" s="213" t="s">
        <v>1893</v>
      </c>
      <c r="V811" s="209" t="s">
        <v>952</v>
      </c>
      <c r="W811" s="209">
        <v>2</v>
      </c>
      <c r="X811" s="209" t="s">
        <v>956</v>
      </c>
      <c r="Y811" s="214">
        <v>1</v>
      </c>
      <c r="Z811" s="215">
        <v>0</v>
      </c>
      <c r="AA811" s="209">
        <v>0</v>
      </c>
      <c r="AB811" s="215">
        <v>0</v>
      </c>
      <c r="AC811" s="209">
        <v>0</v>
      </c>
      <c r="AD811" s="215">
        <v>1</v>
      </c>
      <c r="AE811" s="209">
        <v>0</v>
      </c>
      <c r="AF811" s="215">
        <v>1</v>
      </c>
      <c r="AG811" s="209"/>
      <c r="AH811" s="216">
        <f t="shared" si="31"/>
        <v>0</v>
      </c>
      <c r="AI811" s="54">
        <f t="shared" si="27"/>
        <v>0</v>
      </c>
      <c r="AJ811" s="217">
        <v>2000000</v>
      </c>
      <c r="AK811" s="215">
        <v>31813</v>
      </c>
      <c r="AL811" s="209" t="s">
        <v>957</v>
      </c>
      <c r="AM811" s="233">
        <v>0</v>
      </c>
      <c r="AN811" s="206"/>
    </row>
    <row r="812" spans="1:40" ht="25.5" x14ac:dyDescent="0.25">
      <c r="A812" s="206">
        <v>4</v>
      </c>
      <c r="B812" s="207" t="s">
        <v>189</v>
      </c>
      <c r="C812" s="206">
        <v>4</v>
      </c>
      <c r="D812" s="206" t="s">
        <v>1873</v>
      </c>
      <c r="E812" s="207" t="s">
        <v>1867</v>
      </c>
      <c r="F812" s="208">
        <v>2</v>
      </c>
      <c r="G812" s="206" t="s">
        <v>1888</v>
      </c>
      <c r="H812" s="207" t="s">
        <v>1889</v>
      </c>
      <c r="I812" s="206">
        <v>16</v>
      </c>
      <c r="J812" s="206"/>
      <c r="K812" s="207" t="s">
        <v>1853</v>
      </c>
      <c r="L812" s="208">
        <v>2020051290047</v>
      </c>
      <c r="M812" s="206">
        <v>5</v>
      </c>
      <c r="N812" s="209">
        <v>4425</v>
      </c>
      <c r="O812" s="210" t="s">
        <v>695</v>
      </c>
      <c r="P812" s="211" t="s">
        <v>952</v>
      </c>
      <c r="Q812" s="211">
        <v>6</v>
      </c>
      <c r="R812" s="212" t="s">
        <v>953</v>
      </c>
      <c r="S812" s="211">
        <v>2</v>
      </c>
      <c r="T812" s="210" t="s">
        <v>1832</v>
      </c>
      <c r="U812" s="213" t="s">
        <v>1894</v>
      </c>
      <c r="V812" s="209" t="s">
        <v>952</v>
      </c>
      <c r="W812" s="209">
        <v>4</v>
      </c>
      <c r="X812" s="209" t="s">
        <v>956</v>
      </c>
      <c r="Y812" s="214">
        <v>1</v>
      </c>
      <c r="Z812" s="215">
        <v>0</v>
      </c>
      <c r="AA812" s="209">
        <v>0</v>
      </c>
      <c r="AB812" s="215">
        <v>0</v>
      </c>
      <c r="AC812" s="215">
        <v>0</v>
      </c>
      <c r="AD812" s="215">
        <v>2</v>
      </c>
      <c r="AE812" s="209">
        <v>0</v>
      </c>
      <c r="AF812" s="215">
        <v>2</v>
      </c>
      <c r="AG812" s="209"/>
      <c r="AH812" s="216">
        <f t="shared" si="31"/>
        <v>0</v>
      </c>
      <c r="AI812" s="54">
        <f t="shared" si="27"/>
        <v>0</v>
      </c>
      <c r="AJ812" s="217">
        <v>2000000</v>
      </c>
      <c r="AK812" s="215">
        <v>31813</v>
      </c>
      <c r="AL812" s="209" t="s">
        <v>957</v>
      </c>
      <c r="AM812" s="233">
        <v>0</v>
      </c>
      <c r="AN812" s="206"/>
    </row>
    <row r="813" spans="1:40" ht="38.25" x14ac:dyDescent="0.25">
      <c r="A813" s="206">
        <v>4</v>
      </c>
      <c r="B813" s="207" t="s">
        <v>189</v>
      </c>
      <c r="C813" s="206">
        <v>4</v>
      </c>
      <c r="D813" s="206" t="s">
        <v>1873</v>
      </c>
      <c r="E813" s="207" t="s">
        <v>1867</v>
      </c>
      <c r="F813" s="208">
        <v>3</v>
      </c>
      <c r="G813" s="206" t="s">
        <v>1895</v>
      </c>
      <c r="H813" s="207" t="s">
        <v>1896</v>
      </c>
      <c r="I813" s="206">
        <v>16</v>
      </c>
      <c r="J813" s="206"/>
      <c r="K813" s="207" t="s">
        <v>1870</v>
      </c>
      <c r="L813" s="208">
        <v>2020051290048</v>
      </c>
      <c r="M813" s="206">
        <v>1</v>
      </c>
      <c r="N813" s="209">
        <v>4431</v>
      </c>
      <c r="O813" s="210" t="s">
        <v>696</v>
      </c>
      <c r="P813" s="211" t="s">
        <v>952</v>
      </c>
      <c r="Q813" s="211">
        <v>3</v>
      </c>
      <c r="R813" s="212" t="s">
        <v>953</v>
      </c>
      <c r="S813" s="211">
        <v>1</v>
      </c>
      <c r="T813" s="210" t="s">
        <v>1832</v>
      </c>
      <c r="U813" s="213" t="s">
        <v>1897</v>
      </c>
      <c r="V813" s="209" t="s">
        <v>952</v>
      </c>
      <c r="W813" s="209">
        <v>2</v>
      </c>
      <c r="X813" s="209" t="s">
        <v>956</v>
      </c>
      <c r="Y813" s="214">
        <v>1</v>
      </c>
      <c r="Z813" s="215">
        <v>0</v>
      </c>
      <c r="AA813" s="209">
        <v>0</v>
      </c>
      <c r="AB813" s="215">
        <v>0</v>
      </c>
      <c r="AC813" s="209">
        <v>0</v>
      </c>
      <c r="AD813" s="215">
        <v>1</v>
      </c>
      <c r="AE813" s="209">
        <v>1</v>
      </c>
      <c r="AF813" s="215">
        <v>1</v>
      </c>
      <c r="AG813" s="209"/>
      <c r="AH813" s="216">
        <f t="shared" si="31"/>
        <v>0.5</v>
      </c>
      <c r="AI813" s="54">
        <f t="shared" si="27"/>
        <v>0.5</v>
      </c>
      <c r="AJ813" s="217">
        <v>2000000</v>
      </c>
      <c r="AK813" s="215">
        <v>31813</v>
      </c>
      <c r="AL813" s="209" t="s">
        <v>957</v>
      </c>
      <c r="AM813" s="233">
        <v>0</v>
      </c>
      <c r="AN813" s="206"/>
    </row>
    <row r="814" spans="1:40" ht="25.5" x14ac:dyDescent="0.25">
      <c r="A814" s="206">
        <v>4</v>
      </c>
      <c r="B814" s="207" t="s">
        <v>189</v>
      </c>
      <c r="C814" s="206">
        <v>4</v>
      </c>
      <c r="D814" s="206" t="s">
        <v>1873</v>
      </c>
      <c r="E814" s="207" t="s">
        <v>1867</v>
      </c>
      <c r="F814" s="208">
        <v>3</v>
      </c>
      <c r="G814" s="206" t="s">
        <v>1895</v>
      </c>
      <c r="H814" s="207" t="s">
        <v>1896</v>
      </c>
      <c r="I814" s="206">
        <v>16</v>
      </c>
      <c r="J814" s="206"/>
      <c r="K814" s="207" t="s">
        <v>1870</v>
      </c>
      <c r="L814" s="208">
        <v>2020051290048</v>
      </c>
      <c r="M814" s="206">
        <v>2</v>
      </c>
      <c r="N814" s="209">
        <v>4432</v>
      </c>
      <c r="O814" s="210" t="s">
        <v>697</v>
      </c>
      <c r="P814" s="211" t="s">
        <v>952</v>
      </c>
      <c r="Q814" s="211">
        <v>3</v>
      </c>
      <c r="R814" s="212" t="s">
        <v>953</v>
      </c>
      <c r="S814" s="211">
        <v>1</v>
      </c>
      <c r="T814" s="210" t="s">
        <v>1832</v>
      </c>
      <c r="U814" s="213" t="s">
        <v>1898</v>
      </c>
      <c r="V814" s="209" t="s">
        <v>983</v>
      </c>
      <c r="W814" s="214">
        <v>1</v>
      </c>
      <c r="X814" s="218" t="s">
        <v>962</v>
      </c>
      <c r="Y814" s="214">
        <v>1</v>
      </c>
      <c r="Z814" s="214">
        <v>1</v>
      </c>
      <c r="AA814" s="214">
        <v>1</v>
      </c>
      <c r="AB814" s="214">
        <v>1</v>
      </c>
      <c r="AC814" s="214">
        <v>1</v>
      </c>
      <c r="AD814" s="214">
        <v>1</v>
      </c>
      <c r="AE814" s="214">
        <v>1</v>
      </c>
      <c r="AF814" s="214">
        <v>1</v>
      </c>
      <c r="AG814" s="209"/>
      <c r="AH814" s="216">
        <v>1</v>
      </c>
      <c r="AI814" s="54">
        <f t="shared" si="27"/>
        <v>1</v>
      </c>
      <c r="AJ814" s="217">
        <v>2000000</v>
      </c>
      <c r="AK814" s="215">
        <v>31813</v>
      </c>
      <c r="AL814" s="209" t="s">
        <v>957</v>
      </c>
      <c r="AM814" s="233">
        <v>0</v>
      </c>
      <c r="AN814" s="206"/>
    </row>
    <row r="815" spans="1:40" ht="25.5" x14ac:dyDescent="0.25">
      <c r="A815" s="206">
        <v>4</v>
      </c>
      <c r="B815" s="207" t="s">
        <v>189</v>
      </c>
      <c r="C815" s="206">
        <v>4</v>
      </c>
      <c r="D815" s="206" t="s">
        <v>1873</v>
      </c>
      <c r="E815" s="207" t="s">
        <v>1867</v>
      </c>
      <c r="F815" s="208">
        <v>3</v>
      </c>
      <c r="G815" s="206" t="s">
        <v>1895</v>
      </c>
      <c r="H815" s="207" t="s">
        <v>1896</v>
      </c>
      <c r="I815" s="206">
        <v>16</v>
      </c>
      <c r="J815" s="206"/>
      <c r="K815" s="207" t="s">
        <v>1870</v>
      </c>
      <c r="L815" s="208">
        <v>2020051290048</v>
      </c>
      <c r="M815" s="206">
        <v>3</v>
      </c>
      <c r="N815" s="209">
        <v>4433</v>
      </c>
      <c r="O815" s="210" t="s">
        <v>698</v>
      </c>
      <c r="P815" s="211" t="s">
        <v>983</v>
      </c>
      <c r="Q815" s="212">
        <v>1</v>
      </c>
      <c r="R815" s="212" t="s">
        <v>1001</v>
      </c>
      <c r="S815" s="212">
        <v>1</v>
      </c>
      <c r="T815" s="210" t="s">
        <v>1832</v>
      </c>
      <c r="U815" s="213" t="s">
        <v>1899</v>
      </c>
      <c r="V815" s="209" t="s">
        <v>983</v>
      </c>
      <c r="W815" s="214">
        <v>1</v>
      </c>
      <c r="X815" s="209" t="s">
        <v>956</v>
      </c>
      <c r="Y815" s="214">
        <v>1</v>
      </c>
      <c r="Z815" s="214">
        <v>0</v>
      </c>
      <c r="AA815" s="214">
        <v>0</v>
      </c>
      <c r="AB815" s="214">
        <v>0.25</v>
      </c>
      <c r="AC815" s="209">
        <v>0</v>
      </c>
      <c r="AD815" s="214">
        <v>0.5</v>
      </c>
      <c r="AE815" s="209">
        <v>0</v>
      </c>
      <c r="AF815" s="214">
        <v>0.25</v>
      </c>
      <c r="AG815" s="209"/>
      <c r="AH815" s="216">
        <f>+IF(X815="Acumulado",(AA815+AC815+AE815+AG815)/(Z815+AB815+AD815+AF815),IF(X815="Mantenimiento",AA815/Z815,AA815/Z815))</f>
        <v>0</v>
      </c>
      <c r="AI815" s="54">
        <f t="shared" si="27"/>
        <v>0</v>
      </c>
      <c r="AJ815" s="217">
        <v>5000000</v>
      </c>
      <c r="AK815" s="215">
        <v>31813</v>
      </c>
      <c r="AL815" s="209" t="s">
        <v>957</v>
      </c>
      <c r="AM815" s="233">
        <v>0</v>
      </c>
      <c r="AN815" s="206"/>
    </row>
    <row r="816" spans="1:40" ht="38.25" x14ac:dyDescent="0.25">
      <c r="A816" s="206">
        <v>4</v>
      </c>
      <c r="B816" s="207" t="s">
        <v>189</v>
      </c>
      <c r="C816" s="206">
        <v>4</v>
      </c>
      <c r="D816" s="206" t="s">
        <v>1873</v>
      </c>
      <c r="E816" s="207" t="s">
        <v>1867</v>
      </c>
      <c r="F816" s="208">
        <v>4</v>
      </c>
      <c r="G816" s="206" t="s">
        <v>1900</v>
      </c>
      <c r="H816" s="207" t="s">
        <v>1901</v>
      </c>
      <c r="I816" s="206">
        <v>17</v>
      </c>
      <c r="J816" s="206"/>
      <c r="K816" s="207" t="s">
        <v>1844</v>
      </c>
      <c r="L816" s="208">
        <v>2020051290045</v>
      </c>
      <c r="M816" s="206">
        <v>1</v>
      </c>
      <c r="N816" s="209">
        <v>4441</v>
      </c>
      <c r="O816" s="210" t="s">
        <v>699</v>
      </c>
      <c r="P816" s="211" t="s">
        <v>952</v>
      </c>
      <c r="Q816" s="211">
        <v>3</v>
      </c>
      <c r="R816" s="212" t="s">
        <v>953</v>
      </c>
      <c r="S816" s="211">
        <v>1</v>
      </c>
      <c r="T816" s="210" t="s">
        <v>1832</v>
      </c>
      <c r="U816" s="213" t="s">
        <v>1902</v>
      </c>
      <c r="V816" s="209" t="s">
        <v>983</v>
      </c>
      <c r="W816" s="214">
        <v>1</v>
      </c>
      <c r="X816" s="218" t="s">
        <v>962</v>
      </c>
      <c r="Y816" s="214">
        <v>1</v>
      </c>
      <c r="Z816" s="214">
        <v>1</v>
      </c>
      <c r="AA816" s="214">
        <v>1</v>
      </c>
      <c r="AB816" s="214">
        <v>1</v>
      </c>
      <c r="AC816" s="214">
        <v>1</v>
      </c>
      <c r="AD816" s="214">
        <v>1</v>
      </c>
      <c r="AE816" s="214">
        <v>1</v>
      </c>
      <c r="AF816" s="214">
        <v>1</v>
      </c>
      <c r="AG816" s="209"/>
      <c r="AH816" s="216">
        <v>1</v>
      </c>
      <c r="AI816" s="54">
        <f t="shared" si="27"/>
        <v>1</v>
      </c>
      <c r="AJ816" s="217">
        <v>5000000</v>
      </c>
      <c r="AK816" s="215">
        <v>31813</v>
      </c>
      <c r="AL816" s="209" t="s">
        <v>957</v>
      </c>
      <c r="AM816" s="233">
        <v>0</v>
      </c>
      <c r="AN816" s="206"/>
    </row>
    <row r="817" spans="1:40" ht="38.25" x14ac:dyDescent="0.25">
      <c r="A817" s="206">
        <v>4</v>
      </c>
      <c r="B817" s="207" t="s">
        <v>189</v>
      </c>
      <c r="C817" s="206">
        <v>4</v>
      </c>
      <c r="D817" s="206" t="s">
        <v>1873</v>
      </c>
      <c r="E817" s="207" t="s">
        <v>1867</v>
      </c>
      <c r="F817" s="208">
        <v>4</v>
      </c>
      <c r="G817" s="206" t="s">
        <v>1900</v>
      </c>
      <c r="H817" s="207" t="s">
        <v>1901</v>
      </c>
      <c r="I817" s="206">
        <v>16</v>
      </c>
      <c r="J817" s="206">
        <v>17</v>
      </c>
      <c r="K817" s="207" t="s">
        <v>1844</v>
      </c>
      <c r="L817" s="208">
        <v>2020051290045</v>
      </c>
      <c r="M817" s="206">
        <v>2</v>
      </c>
      <c r="N817" s="209">
        <v>4442</v>
      </c>
      <c r="O817" s="210" t="s">
        <v>700</v>
      </c>
      <c r="P817" s="211" t="s">
        <v>952</v>
      </c>
      <c r="Q817" s="211">
        <v>3</v>
      </c>
      <c r="R817" s="212" t="s">
        <v>953</v>
      </c>
      <c r="S817" s="211">
        <v>1</v>
      </c>
      <c r="T817" s="210" t="s">
        <v>1832</v>
      </c>
      <c r="U817" s="213" t="s">
        <v>1903</v>
      </c>
      <c r="V817" s="209" t="s">
        <v>952</v>
      </c>
      <c r="W817" s="209">
        <v>17</v>
      </c>
      <c r="X817" s="209" t="s">
        <v>956</v>
      </c>
      <c r="Y817" s="214">
        <v>1</v>
      </c>
      <c r="Z817" s="215">
        <v>0</v>
      </c>
      <c r="AA817" s="209">
        <v>0</v>
      </c>
      <c r="AB817" s="215">
        <v>0</v>
      </c>
      <c r="AC817" s="209">
        <v>0</v>
      </c>
      <c r="AD817" s="215">
        <v>0</v>
      </c>
      <c r="AE817" s="209">
        <v>0</v>
      </c>
      <c r="AF817" s="215">
        <v>17</v>
      </c>
      <c r="AG817" s="209"/>
      <c r="AH817" s="216">
        <f t="shared" ref="AH817:AH821" si="32">+IF(X817="Acumulado",(AA817+AC817+AE817+AG817)/(Z817+AB817+AD817+AF817),IF(X817="Mantenimiento",AA817/Z817,AA817/Z817))</f>
        <v>0</v>
      </c>
      <c r="AI817" s="54">
        <f t="shared" si="27"/>
        <v>0</v>
      </c>
      <c r="AJ817" s="217">
        <f>27467458-267458</f>
        <v>27200000</v>
      </c>
      <c r="AK817" s="215">
        <v>51402</v>
      </c>
      <c r="AL817" s="209" t="s">
        <v>1614</v>
      </c>
      <c r="AM817" s="233">
        <v>0</v>
      </c>
      <c r="AN817" s="206"/>
    </row>
    <row r="818" spans="1:40" ht="38.25" x14ac:dyDescent="0.25">
      <c r="A818" s="206">
        <v>4</v>
      </c>
      <c r="B818" s="207" t="s">
        <v>189</v>
      </c>
      <c r="C818" s="206">
        <v>4</v>
      </c>
      <c r="D818" s="206" t="s">
        <v>1873</v>
      </c>
      <c r="E818" s="207" t="s">
        <v>1867</v>
      </c>
      <c r="F818" s="208">
        <v>4</v>
      </c>
      <c r="G818" s="206" t="s">
        <v>1900</v>
      </c>
      <c r="H818" s="207" t="s">
        <v>1901</v>
      </c>
      <c r="I818" s="206">
        <v>16</v>
      </c>
      <c r="J818" s="206">
        <v>17</v>
      </c>
      <c r="K818" s="207" t="s">
        <v>1844</v>
      </c>
      <c r="L818" s="208">
        <v>2020051290045</v>
      </c>
      <c r="M818" s="206">
        <v>3</v>
      </c>
      <c r="N818" s="209">
        <v>4443</v>
      </c>
      <c r="O818" s="210" t="s">
        <v>701</v>
      </c>
      <c r="P818" s="211" t="s">
        <v>952</v>
      </c>
      <c r="Q818" s="211">
        <v>3</v>
      </c>
      <c r="R818" s="212" t="s">
        <v>953</v>
      </c>
      <c r="S818" s="211">
        <v>1</v>
      </c>
      <c r="T818" s="210" t="s">
        <v>1832</v>
      </c>
      <c r="U818" s="213" t="s">
        <v>1904</v>
      </c>
      <c r="V818" s="209" t="s">
        <v>952</v>
      </c>
      <c r="W818" s="209">
        <v>100</v>
      </c>
      <c r="X818" s="209" t="s">
        <v>956</v>
      </c>
      <c r="Y818" s="214">
        <v>1</v>
      </c>
      <c r="Z818" s="215">
        <v>40</v>
      </c>
      <c r="AA818" s="209">
        <v>40</v>
      </c>
      <c r="AB818" s="215">
        <v>30</v>
      </c>
      <c r="AC818" s="209">
        <v>1</v>
      </c>
      <c r="AD818" s="215">
        <v>30</v>
      </c>
      <c r="AE818" s="209">
        <v>30</v>
      </c>
      <c r="AF818" s="215">
        <v>20</v>
      </c>
      <c r="AG818" s="209"/>
      <c r="AH818" s="216">
        <f t="shared" si="32"/>
        <v>0.59166666666666667</v>
      </c>
      <c r="AI818" s="54">
        <f t="shared" si="27"/>
        <v>0.59166666666666667</v>
      </c>
      <c r="AJ818" s="217">
        <v>12000000</v>
      </c>
      <c r="AK818" s="215">
        <v>0</v>
      </c>
      <c r="AL818" s="209" t="s">
        <v>1905</v>
      </c>
      <c r="AM818" s="233">
        <v>0</v>
      </c>
      <c r="AN818" s="206"/>
    </row>
    <row r="819" spans="1:40" ht="38.25" x14ac:dyDescent="0.25">
      <c r="A819" s="206">
        <v>4</v>
      </c>
      <c r="B819" s="207" t="s">
        <v>189</v>
      </c>
      <c r="C819" s="206">
        <v>4</v>
      </c>
      <c r="D819" s="206" t="s">
        <v>1873</v>
      </c>
      <c r="E819" s="207" t="s">
        <v>1867</v>
      </c>
      <c r="F819" s="208">
        <v>4</v>
      </c>
      <c r="G819" s="206" t="s">
        <v>1900</v>
      </c>
      <c r="H819" s="207" t="s">
        <v>1901</v>
      </c>
      <c r="I819" s="206">
        <v>16</v>
      </c>
      <c r="J819" s="206"/>
      <c r="K819" s="207" t="s">
        <v>1844</v>
      </c>
      <c r="L819" s="208">
        <v>2020051290045</v>
      </c>
      <c r="M819" s="206">
        <v>5</v>
      </c>
      <c r="N819" s="209">
        <v>4445</v>
      </c>
      <c r="O819" s="210" t="s">
        <v>702</v>
      </c>
      <c r="P819" s="211" t="s">
        <v>952</v>
      </c>
      <c r="Q819" s="211">
        <v>4</v>
      </c>
      <c r="R819" s="212" t="s">
        <v>953</v>
      </c>
      <c r="S819" s="211">
        <v>1</v>
      </c>
      <c r="T819" s="210" t="s">
        <v>1832</v>
      </c>
      <c r="U819" s="213" t="s">
        <v>1906</v>
      </c>
      <c r="V819" s="209" t="s">
        <v>952</v>
      </c>
      <c r="W819" s="209">
        <v>2</v>
      </c>
      <c r="X819" s="209" t="s">
        <v>956</v>
      </c>
      <c r="Y819" s="214">
        <v>1</v>
      </c>
      <c r="Z819" s="215">
        <v>0</v>
      </c>
      <c r="AA819" s="209">
        <v>0</v>
      </c>
      <c r="AB819" s="215">
        <v>0</v>
      </c>
      <c r="AC819" s="209">
        <v>0</v>
      </c>
      <c r="AD819" s="215">
        <v>1</v>
      </c>
      <c r="AE819" s="209">
        <v>1</v>
      </c>
      <c r="AF819" s="215">
        <v>1</v>
      </c>
      <c r="AG819" s="209"/>
      <c r="AH819" s="216">
        <f t="shared" si="32"/>
        <v>0.5</v>
      </c>
      <c r="AI819" s="54">
        <f t="shared" si="27"/>
        <v>0.5</v>
      </c>
      <c r="AJ819" s="217">
        <v>2000000</v>
      </c>
      <c r="AK819" s="215">
        <v>31813</v>
      </c>
      <c r="AL819" s="209" t="s">
        <v>957</v>
      </c>
      <c r="AM819" s="233">
        <v>0</v>
      </c>
      <c r="AN819" s="206"/>
    </row>
    <row r="820" spans="1:40" ht="38.25" x14ac:dyDescent="0.25">
      <c r="A820" s="206">
        <v>4</v>
      </c>
      <c r="B820" s="207" t="s">
        <v>189</v>
      </c>
      <c r="C820" s="206">
        <v>4</v>
      </c>
      <c r="D820" s="206" t="s">
        <v>1873</v>
      </c>
      <c r="E820" s="207" t="s">
        <v>1867</v>
      </c>
      <c r="F820" s="208">
        <v>4</v>
      </c>
      <c r="G820" s="206" t="s">
        <v>1900</v>
      </c>
      <c r="H820" s="207" t="s">
        <v>1901</v>
      </c>
      <c r="I820" s="206">
        <v>16</v>
      </c>
      <c r="J820" s="206"/>
      <c r="K820" s="207" t="s">
        <v>1844</v>
      </c>
      <c r="L820" s="208">
        <v>2020051290045</v>
      </c>
      <c r="M820" s="206">
        <v>6</v>
      </c>
      <c r="N820" s="209">
        <v>4446</v>
      </c>
      <c r="O820" s="210" t="s">
        <v>703</v>
      </c>
      <c r="P820" s="211" t="s">
        <v>952</v>
      </c>
      <c r="Q820" s="211">
        <v>3</v>
      </c>
      <c r="R820" s="212" t="s">
        <v>953</v>
      </c>
      <c r="S820" s="211">
        <v>1</v>
      </c>
      <c r="T820" s="210" t="s">
        <v>1832</v>
      </c>
      <c r="U820" s="213" t="s">
        <v>1907</v>
      </c>
      <c r="V820" s="209" t="s">
        <v>952</v>
      </c>
      <c r="W820" s="209">
        <v>2</v>
      </c>
      <c r="X820" s="209" t="s">
        <v>956</v>
      </c>
      <c r="Y820" s="214">
        <v>1</v>
      </c>
      <c r="Z820" s="215">
        <v>0</v>
      </c>
      <c r="AA820" s="209">
        <v>0</v>
      </c>
      <c r="AB820" s="215">
        <v>0</v>
      </c>
      <c r="AC820" s="209">
        <v>0</v>
      </c>
      <c r="AD820" s="215">
        <v>1</v>
      </c>
      <c r="AE820" s="209">
        <v>1</v>
      </c>
      <c r="AF820" s="215">
        <v>1</v>
      </c>
      <c r="AG820" s="209"/>
      <c r="AH820" s="216">
        <f t="shared" si="32"/>
        <v>0.5</v>
      </c>
      <c r="AI820" s="54">
        <f t="shared" si="27"/>
        <v>0.5</v>
      </c>
      <c r="AJ820" s="217">
        <v>1000000</v>
      </c>
      <c r="AK820" s="215">
        <v>51802</v>
      </c>
      <c r="AL820" s="219" t="s">
        <v>965</v>
      </c>
      <c r="AM820" s="233">
        <v>0</v>
      </c>
      <c r="AN820" s="206"/>
    </row>
    <row r="821" spans="1:40" ht="38.25" x14ac:dyDescent="0.25">
      <c r="A821" s="206">
        <v>4</v>
      </c>
      <c r="B821" s="207" t="s">
        <v>189</v>
      </c>
      <c r="C821" s="206">
        <v>4</v>
      </c>
      <c r="D821" s="206" t="s">
        <v>1873</v>
      </c>
      <c r="E821" s="207" t="s">
        <v>1867</v>
      </c>
      <c r="F821" s="208">
        <v>4</v>
      </c>
      <c r="G821" s="206" t="s">
        <v>1900</v>
      </c>
      <c r="H821" s="207" t="s">
        <v>1901</v>
      </c>
      <c r="I821" s="206">
        <v>16</v>
      </c>
      <c r="J821" s="206"/>
      <c r="K821" s="207" t="s">
        <v>1844</v>
      </c>
      <c r="L821" s="208">
        <v>2020051290045</v>
      </c>
      <c r="M821" s="206">
        <v>6</v>
      </c>
      <c r="N821" s="209">
        <v>4446</v>
      </c>
      <c r="O821" s="210" t="s">
        <v>703</v>
      </c>
      <c r="P821" s="211" t="s">
        <v>952</v>
      </c>
      <c r="Q821" s="211">
        <v>3</v>
      </c>
      <c r="R821" s="212" t="s">
        <v>953</v>
      </c>
      <c r="S821" s="211">
        <v>1</v>
      </c>
      <c r="T821" s="210" t="s">
        <v>1832</v>
      </c>
      <c r="U821" s="213" t="s">
        <v>1908</v>
      </c>
      <c r="V821" s="209" t="s">
        <v>952</v>
      </c>
      <c r="W821" s="209">
        <v>4</v>
      </c>
      <c r="X821" s="209" t="s">
        <v>956</v>
      </c>
      <c r="Y821" s="214">
        <v>1</v>
      </c>
      <c r="Z821" s="215">
        <v>0</v>
      </c>
      <c r="AA821" s="209">
        <v>0</v>
      </c>
      <c r="AB821" s="215">
        <v>1</v>
      </c>
      <c r="AC821" s="209">
        <v>1</v>
      </c>
      <c r="AD821" s="215">
        <v>2</v>
      </c>
      <c r="AE821" s="209">
        <v>1</v>
      </c>
      <c r="AF821" s="215">
        <v>1</v>
      </c>
      <c r="AG821" s="209"/>
      <c r="AH821" s="216">
        <f t="shared" si="32"/>
        <v>0.5</v>
      </c>
      <c r="AI821" s="54">
        <f t="shared" si="27"/>
        <v>0.5</v>
      </c>
      <c r="AJ821" s="217">
        <v>2000000</v>
      </c>
      <c r="AK821" s="215">
        <v>31813</v>
      </c>
      <c r="AL821" s="209" t="s">
        <v>957</v>
      </c>
      <c r="AM821" s="234">
        <v>0</v>
      </c>
      <c r="AN821" s="206" t="s">
        <v>1909</v>
      </c>
    </row>
    <row r="822" spans="1:40" ht="38.25" x14ac:dyDescent="0.2">
      <c r="A822" s="96">
        <v>1</v>
      </c>
      <c r="B822" s="97" t="s">
        <v>5</v>
      </c>
      <c r="C822" s="96">
        <v>2</v>
      </c>
      <c r="D822" s="96" t="s">
        <v>963</v>
      </c>
      <c r="E822" s="97" t="s">
        <v>112</v>
      </c>
      <c r="F822" s="98">
        <v>1</v>
      </c>
      <c r="G822" s="96" t="s">
        <v>1074</v>
      </c>
      <c r="H822" s="97" t="s">
        <v>1075</v>
      </c>
      <c r="I822" s="96">
        <v>2</v>
      </c>
      <c r="J822" s="96">
        <v>3</v>
      </c>
      <c r="K822" s="97" t="s">
        <v>1910</v>
      </c>
      <c r="L822" s="98">
        <v>2020051290027</v>
      </c>
      <c r="M822" s="96">
        <v>1</v>
      </c>
      <c r="N822" s="96">
        <v>1211</v>
      </c>
      <c r="O822" s="97" t="str">
        <f>+VLOOKUP(N822,'[8]Productos PD'!$B$2:$C$349,2,FALSE)</f>
        <v>Acciones para la atención Niños y niñas entre los 0 y 5 años integralmente.</v>
      </c>
      <c r="P822" s="96" t="s">
        <v>952</v>
      </c>
      <c r="Q822" s="96">
        <v>4</v>
      </c>
      <c r="R822" s="122" t="s">
        <v>953</v>
      </c>
      <c r="S822" s="125">
        <v>489</v>
      </c>
      <c r="T822" s="97" t="s">
        <v>1911</v>
      </c>
      <c r="U822" s="97" t="s">
        <v>1912</v>
      </c>
      <c r="V822" s="96" t="s">
        <v>952</v>
      </c>
      <c r="W822" s="125">
        <v>489</v>
      </c>
      <c r="X822" s="103" t="s">
        <v>962</v>
      </c>
      <c r="Y822" s="144">
        <v>0.84</v>
      </c>
      <c r="Z822" s="126">
        <v>0</v>
      </c>
      <c r="AA822" s="126">
        <v>0</v>
      </c>
      <c r="AB822" s="113">
        <v>489</v>
      </c>
      <c r="AC822" s="134">
        <v>485</v>
      </c>
      <c r="AD822" s="113">
        <v>489</v>
      </c>
      <c r="AE822" s="132">
        <v>489</v>
      </c>
      <c r="AF822" s="113">
        <v>489</v>
      </c>
      <c r="AG822" s="130"/>
      <c r="AH822" s="54">
        <f t="shared" ref="AH822:AH875" si="33">+IF(X822="Acumulado",(AA822+AC822+AE822+AG822)/(Z822+AB822+AD822+AF822),
IF(X822="No acumulado",IF(AG822&lt;&gt;"",(AG822/IF(AF822=0,1,AF822)),IF(AE822&lt;&gt;"",(AE822/IF(AD822=0,1,AD822)),IF(AC822&lt;&gt;"",(AC822/IF(AB822=0,1,AB822)),IF(AA822&lt;&gt;"",(AA822/IF(Z822=0,1,Z822)))))), IF(X822="Mantenimiento",IF(AG822&lt;&gt;"",(AG822/IF(AG822=0,1,AG822)),IF(AE822&lt;&gt;"",(AE822/IF(AE822=0,1,AE822)),IF(AC822&lt;&gt;"",(AC822/IF(AC822=0,1,AC822)),IF(AA822&lt;&gt;"",(AA822/IF(AA822=0,1,AA822)))))))))</f>
        <v>1</v>
      </c>
      <c r="AI822" s="54">
        <f t="shared" ref="AI822:AI885" si="34">+IF(AH822&gt;1,1,AH822)</f>
        <v>1</v>
      </c>
      <c r="AJ822" s="135">
        <v>1717177359</v>
      </c>
      <c r="AK822" s="180">
        <v>61404</v>
      </c>
      <c r="AL822" s="108" t="s">
        <v>965</v>
      </c>
      <c r="AM822" s="221">
        <v>639123038</v>
      </c>
      <c r="AN822" s="222"/>
    </row>
    <row r="823" spans="1:40" ht="38.25" x14ac:dyDescent="0.25">
      <c r="A823" s="96">
        <v>1</v>
      </c>
      <c r="B823" s="97" t="s">
        <v>5</v>
      </c>
      <c r="C823" s="96">
        <v>2</v>
      </c>
      <c r="D823" s="96" t="s">
        <v>963</v>
      </c>
      <c r="E823" s="97" t="s">
        <v>112</v>
      </c>
      <c r="F823" s="98">
        <v>1</v>
      </c>
      <c r="G823" s="96" t="s">
        <v>1074</v>
      </c>
      <c r="H823" s="97" t="s">
        <v>1075</v>
      </c>
      <c r="I823" s="96">
        <v>2</v>
      </c>
      <c r="J823" s="96">
        <v>3</v>
      </c>
      <c r="K823" s="97" t="s">
        <v>1910</v>
      </c>
      <c r="L823" s="98">
        <v>2020051290027</v>
      </c>
      <c r="M823" s="96">
        <v>1</v>
      </c>
      <c r="N823" s="96">
        <v>1211</v>
      </c>
      <c r="O823" s="97" t="str">
        <f>+VLOOKUP(N823,'[8]Productos PD'!$B$2:$C$349,2,FALSE)</f>
        <v>Acciones para la atención Niños y niñas entre los 0 y 5 años integralmente.</v>
      </c>
      <c r="P823" s="96" t="s">
        <v>952</v>
      </c>
      <c r="Q823" s="96">
        <v>4</v>
      </c>
      <c r="R823" s="122" t="s">
        <v>953</v>
      </c>
      <c r="S823" s="125">
        <v>489</v>
      </c>
      <c r="T823" s="97" t="s">
        <v>1911</v>
      </c>
      <c r="U823" s="97" t="s">
        <v>1912</v>
      </c>
      <c r="V823" s="96" t="s">
        <v>952</v>
      </c>
      <c r="W823" s="125">
        <v>489</v>
      </c>
      <c r="X823" s="103" t="s">
        <v>962</v>
      </c>
      <c r="Y823" s="144">
        <v>0.84</v>
      </c>
      <c r="Z823" s="126">
        <v>0</v>
      </c>
      <c r="AA823" s="126">
        <v>0</v>
      </c>
      <c r="AB823" s="113">
        <v>489</v>
      </c>
      <c r="AC823" s="134">
        <v>485</v>
      </c>
      <c r="AD823" s="113">
        <v>489</v>
      </c>
      <c r="AE823" s="132">
        <v>489</v>
      </c>
      <c r="AF823" s="113">
        <v>489</v>
      </c>
      <c r="AG823" s="130"/>
      <c r="AH823" s="54">
        <f t="shared" si="33"/>
        <v>1</v>
      </c>
      <c r="AI823" s="54">
        <f t="shared" si="34"/>
        <v>1</v>
      </c>
      <c r="AJ823" s="135">
        <v>137981836.25</v>
      </c>
      <c r="AK823" s="180">
        <v>31405</v>
      </c>
      <c r="AL823" s="109" t="s">
        <v>957</v>
      </c>
      <c r="AM823" s="179">
        <v>52122644</v>
      </c>
      <c r="AN823" s="222"/>
    </row>
    <row r="824" spans="1:40" ht="38.25" x14ac:dyDescent="0.25">
      <c r="A824" s="96">
        <v>1</v>
      </c>
      <c r="B824" s="97" t="s">
        <v>5</v>
      </c>
      <c r="C824" s="96">
        <v>2</v>
      </c>
      <c r="D824" s="96" t="s">
        <v>963</v>
      </c>
      <c r="E824" s="97" t="s">
        <v>112</v>
      </c>
      <c r="F824" s="98">
        <v>1</v>
      </c>
      <c r="G824" s="96" t="s">
        <v>1074</v>
      </c>
      <c r="H824" s="97" t="s">
        <v>1075</v>
      </c>
      <c r="I824" s="96">
        <v>2</v>
      </c>
      <c r="J824" s="96">
        <v>3</v>
      </c>
      <c r="K824" s="97" t="s">
        <v>1910</v>
      </c>
      <c r="L824" s="98">
        <v>2020051290027</v>
      </c>
      <c r="M824" s="96">
        <v>1</v>
      </c>
      <c r="N824" s="96">
        <v>1211</v>
      </c>
      <c r="O824" s="97" t="str">
        <f>+VLOOKUP(N824,'[8]Productos PD'!$B$2:$C$349,2,FALSE)</f>
        <v>Acciones para la atención Niños y niñas entre los 0 y 5 años integralmente.</v>
      </c>
      <c r="P824" s="96" t="s">
        <v>952</v>
      </c>
      <c r="Q824" s="96">
        <v>4</v>
      </c>
      <c r="R824" s="122" t="s">
        <v>953</v>
      </c>
      <c r="S824" s="125">
        <v>489</v>
      </c>
      <c r="T824" s="97" t="s">
        <v>1911</v>
      </c>
      <c r="U824" s="97" t="s">
        <v>1912</v>
      </c>
      <c r="V824" s="96" t="s">
        <v>952</v>
      </c>
      <c r="W824" s="125">
        <v>489</v>
      </c>
      <c r="X824" s="103" t="s">
        <v>962</v>
      </c>
      <c r="Y824" s="144">
        <v>0.84</v>
      </c>
      <c r="Z824" s="126">
        <v>0</v>
      </c>
      <c r="AA824" s="126">
        <v>0</v>
      </c>
      <c r="AB824" s="113">
        <v>489</v>
      </c>
      <c r="AC824" s="134">
        <v>485</v>
      </c>
      <c r="AD824" s="113">
        <v>489</v>
      </c>
      <c r="AE824" s="132">
        <v>489</v>
      </c>
      <c r="AF824" s="113">
        <v>489</v>
      </c>
      <c r="AG824" s="130"/>
      <c r="AH824" s="54">
        <f t="shared" si="33"/>
        <v>1</v>
      </c>
      <c r="AI824" s="54">
        <f t="shared" si="34"/>
        <v>1</v>
      </c>
      <c r="AJ824" s="135">
        <v>16983264.34</v>
      </c>
      <c r="AK824" s="180">
        <v>31415</v>
      </c>
      <c r="AL824" s="109" t="s">
        <v>957</v>
      </c>
      <c r="AM824" s="179">
        <v>2936556</v>
      </c>
      <c r="AN824" s="222"/>
    </row>
    <row r="825" spans="1:40" ht="38.25" x14ac:dyDescent="0.25">
      <c r="A825" s="96">
        <v>1</v>
      </c>
      <c r="B825" s="97" t="s">
        <v>5</v>
      </c>
      <c r="C825" s="96">
        <v>2</v>
      </c>
      <c r="D825" s="96" t="s">
        <v>963</v>
      </c>
      <c r="E825" s="97" t="s">
        <v>112</v>
      </c>
      <c r="F825" s="98">
        <v>1</v>
      </c>
      <c r="G825" s="96" t="s">
        <v>1074</v>
      </c>
      <c r="H825" s="97" t="s">
        <v>1075</v>
      </c>
      <c r="I825" s="96">
        <v>2</v>
      </c>
      <c r="J825" s="96">
        <v>3</v>
      </c>
      <c r="K825" s="97" t="s">
        <v>1910</v>
      </c>
      <c r="L825" s="98">
        <v>2020051290027</v>
      </c>
      <c r="M825" s="96">
        <v>1</v>
      </c>
      <c r="N825" s="96">
        <v>1211</v>
      </c>
      <c r="O825" s="97" t="str">
        <f>+VLOOKUP(N825,'[8]Productos PD'!$B$2:$C$349,2,FALSE)</f>
        <v>Acciones para la atención Niños y niñas entre los 0 y 5 años integralmente.</v>
      </c>
      <c r="P825" s="96" t="s">
        <v>952</v>
      </c>
      <c r="Q825" s="96">
        <v>4</v>
      </c>
      <c r="R825" s="122" t="s">
        <v>953</v>
      </c>
      <c r="S825" s="125">
        <v>489</v>
      </c>
      <c r="T825" s="97" t="s">
        <v>1911</v>
      </c>
      <c r="U825" s="97" t="s">
        <v>1912</v>
      </c>
      <c r="V825" s="96" t="s">
        <v>952</v>
      </c>
      <c r="W825" s="125">
        <v>489</v>
      </c>
      <c r="X825" s="103" t="s">
        <v>962</v>
      </c>
      <c r="Y825" s="144">
        <v>0.84</v>
      </c>
      <c r="Z825" s="126">
        <v>0</v>
      </c>
      <c r="AA825" s="126">
        <v>0</v>
      </c>
      <c r="AB825" s="113">
        <v>489</v>
      </c>
      <c r="AC825" s="134">
        <v>485</v>
      </c>
      <c r="AD825" s="113">
        <v>489</v>
      </c>
      <c r="AE825" s="132">
        <v>489</v>
      </c>
      <c r="AF825" s="113">
        <v>489</v>
      </c>
      <c r="AG825" s="130"/>
      <c r="AH825" s="54">
        <f t="shared" si="33"/>
        <v>1</v>
      </c>
      <c r="AI825" s="54">
        <f t="shared" si="34"/>
        <v>1</v>
      </c>
      <c r="AJ825" s="135">
        <v>32780556.239999998</v>
      </c>
      <c r="AK825" s="180">
        <v>31420</v>
      </c>
      <c r="AL825" s="109" t="s">
        <v>957</v>
      </c>
      <c r="AM825" s="179">
        <v>0</v>
      </c>
      <c r="AN825" s="222"/>
    </row>
    <row r="826" spans="1:40" ht="38.25" x14ac:dyDescent="0.25">
      <c r="A826" s="96">
        <v>1</v>
      </c>
      <c r="B826" s="97" t="s">
        <v>5</v>
      </c>
      <c r="C826" s="96">
        <v>2</v>
      </c>
      <c r="D826" s="96" t="s">
        <v>963</v>
      </c>
      <c r="E826" s="97" t="s">
        <v>112</v>
      </c>
      <c r="F826" s="98">
        <v>1</v>
      </c>
      <c r="G826" s="96" t="s">
        <v>1074</v>
      </c>
      <c r="H826" s="97" t="s">
        <v>1075</v>
      </c>
      <c r="I826" s="96">
        <v>2</v>
      </c>
      <c r="J826" s="96">
        <v>3</v>
      </c>
      <c r="K826" s="97" t="s">
        <v>1910</v>
      </c>
      <c r="L826" s="98">
        <v>2020051290027</v>
      </c>
      <c r="M826" s="96">
        <v>1</v>
      </c>
      <c r="N826" s="96">
        <v>1211</v>
      </c>
      <c r="O826" s="97" t="str">
        <f>+VLOOKUP(N826,'[8]Productos PD'!$B$2:$C$349,2,FALSE)</f>
        <v>Acciones para la atención Niños y niñas entre los 0 y 5 años integralmente.</v>
      </c>
      <c r="P826" s="96" t="s">
        <v>952</v>
      </c>
      <c r="Q826" s="96">
        <v>4</v>
      </c>
      <c r="R826" s="122" t="s">
        <v>953</v>
      </c>
      <c r="S826" s="125">
        <v>255</v>
      </c>
      <c r="T826" s="97" t="s">
        <v>1911</v>
      </c>
      <c r="U826" s="97" t="s">
        <v>1913</v>
      </c>
      <c r="V826" s="96" t="s">
        <v>952</v>
      </c>
      <c r="W826" s="125">
        <v>50</v>
      </c>
      <c r="X826" s="103" t="s">
        <v>962</v>
      </c>
      <c r="Y826" s="144">
        <v>0.04</v>
      </c>
      <c r="Z826" s="126">
        <v>50</v>
      </c>
      <c r="AA826" s="126">
        <v>50</v>
      </c>
      <c r="AB826" s="113">
        <v>50</v>
      </c>
      <c r="AC826" s="134">
        <v>50</v>
      </c>
      <c r="AD826" s="113">
        <v>50</v>
      </c>
      <c r="AE826" s="132">
        <v>50</v>
      </c>
      <c r="AF826" s="113">
        <v>50</v>
      </c>
      <c r="AG826" s="130"/>
      <c r="AH826" s="54">
        <f t="shared" si="33"/>
        <v>1</v>
      </c>
      <c r="AI826" s="54">
        <f t="shared" si="34"/>
        <v>1</v>
      </c>
      <c r="AJ826" s="135">
        <v>291000000</v>
      </c>
      <c r="AK826" s="180"/>
      <c r="AL826" s="108" t="s">
        <v>965</v>
      </c>
      <c r="AM826" s="251">
        <f>+AJ826*0.89</f>
        <v>258990000</v>
      </c>
      <c r="AN826" s="222" t="s">
        <v>1914</v>
      </c>
    </row>
    <row r="827" spans="1:40" ht="38.25" x14ac:dyDescent="0.25">
      <c r="A827" s="96">
        <v>2</v>
      </c>
      <c r="B827" s="97" t="s">
        <v>5</v>
      </c>
      <c r="C827" s="96">
        <v>3</v>
      </c>
      <c r="D827" s="96" t="s">
        <v>1809</v>
      </c>
      <c r="E827" s="97" t="s">
        <v>112</v>
      </c>
      <c r="F827" s="98">
        <v>2</v>
      </c>
      <c r="G827" s="96" t="s">
        <v>1079</v>
      </c>
      <c r="H827" s="97" t="s">
        <v>1075</v>
      </c>
      <c r="I827" s="96">
        <v>3</v>
      </c>
      <c r="J827" s="96">
        <v>3</v>
      </c>
      <c r="K827" s="97" t="s">
        <v>1910</v>
      </c>
      <c r="L827" s="98">
        <v>2020051290027</v>
      </c>
      <c r="M827" s="96">
        <v>1</v>
      </c>
      <c r="N827" s="96">
        <v>1211</v>
      </c>
      <c r="O827" s="97" t="str">
        <f>+VLOOKUP(N827,'[8]Productos PD'!$B$2:$C$349,2,FALSE)</f>
        <v>Acciones para la atención Niños y niñas entre los 0 y 5 años integralmente.</v>
      </c>
      <c r="P827" s="96" t="s">
        <v>952</v>
      </c>
      <c r="Q827" s="96">
        <v>4</v>
      </c>
      <c r="R827" s="122" t="s">
        <v>953</v>
      </c>
      <c r="S827" s="125">
        <v>255</v>
      </c>
      <c r="T827" s="97" t="s">
        <v>1911</v>
      </c>
      <c r="U827" s="97" t="s">
        <v>1915</v>
      </c>
      <c r="V827" s="96" t="s">
        <v>952</v>
      </c>
      <c r="W827" s="125">
        <v>101</v>
      </c>
      <c r="X827" s="103" t="s">
        <v>962</v>
      </c>
      <c r="Y827" s="144">
        <v>0.04</v>
      </c>
      <c r="Z827" s="126">
        <v>101</v>
      </c>
      <c r="AA827" s="126">
        <v>101</v>
      </c>
      <c r="AB827" s="113">
        <v>101</v>
      </c>
      <c r="AC827" s="134">
        <v>104</v>
      </c>
      <c r="AD827" s="113">
        <v>101</v>
      </c>
      <c r="AE827" s="132">
        <v>104</v>
      </c>
      <c r="AF827" s="113">
        <v>101</v>
      </c>
      <c r="AG827" s="130"/>
      <c r="AH827" s="54">
        <f t="shared" si="33"/>
        <v>1</v>
      </c>
      <c r="AI827" s="54">
        <f t="shared" si="34"/>
        <v>1</v>
      </c>
      <c r="AJ827" s="135">
        <v>291000000</v>
      </c>
      <c r="AK827" s="180"/>
      <c r="AL827" s="109" t="s">
        <v>957</v>
      </c>
      <c r="AM827" s="252"/>
      <c r="AN827" s="222"/>
    </row>
    <row r="828" spans="1:40" ht="38.25" x14ac:dyDescent="0.25">
      <c r="A828" s="96">
        <v>3</v>
      </c>
      <c r="B828" s="97" t="s">
        <v>5</v>
      </c>
      <c r="C828" s="96">
        <v>4</v>
      </c>
      <c r="D828" s="96" t="s">
        <v>1008</v>
      </c>
      <c r="E828" s="97" t="s">
        <v>112</v>
      </c>
      <c r="F828" s="98">
        <v>3</v>
      </c>
      <c r="G828" s="96" t="s">
        <v>1836</v>
      </c>
      <c r="H828" s="97" t="s">
        <v>1075</v>
      </c>
      <c r="I828" s="96">
        <v>4</v>
      </c>
      <c r="J828" s="96">
        <v>3</v>
      </c>
      <c r="K828" s="97" t="s">
        <v>1910</v>
      </c>
      <c r="L828" s="98">
        <v>2020051290027</v>
      </c>
      <c r="M828" s="96">
        <v>1</v>
      </c>
      <c r="N828" s="96">
        <v>1211</v>
      </c>
      <c r="O828" s="97" t="str">
        <f>+VLOOKUP(N828,'[8]Productos PD'!$B$2:$C$349,2,FALSE)</f>
        <v>Acciones para la atención Niños y niñas entre los 0 y 5 años integralmente.</v>
      </c>
      <c r="P828" s="96" t="s">
        <v>952</v>
      </c>
      <c r="Q828" s="96">
        <v>4</v>
      </c>
      <c r="R828" s="122" t="s">
        <v>953</v>
      </c>
      <c r="S828" s="125">
        <v>255</v>
      </c>
      <c r="T828" s="97" t="s">
        <v>1911</v>
      </c>
      <c r="U828" s="97" t="s">
        <v>1916</v>
      </c>
      <c r="V828" s="96" t="s">
        <v>952</v>
      </c>
      <c r="W828" s="125">
        <v>16</v>
      </c>
      <c r="X828" s="103" t="s">
        <v>962</v>
      </c>
      <c r="Y828" s="144">
        <v>0.04</v>
      </c>
      <c r="Z828" s="126">
        <v>16</v>
      </c>
      <c r="AA828" s="126">
        <v>16</v>
      </c>
      <c r="AB828" s="113">
        <v>16</v>
      </c>
      <c r="AC828" s="134">
        <v>16</v>
      </c>
      <c r="AD828" s="113">
        <v>16</v>
      </c>
      <c r="AE828" s="132">
        <v>46</v>
      </c>
      <c r="AF828" s="113">
        <v>16</v>
      </c>
      <c r="AG828" s="130"/>
      <c r="AH828" s="54">
        <f t="shared" si="33"/>
        <v>1</v>
      </c>
      <c r="AI828" s="54">
        <f t="shared" si="34"/>
        <v>1</v>
      </c>
      <c r="AJ828" s="135">
        <v>291000000</v>
      </c>
      <c r="AK828" s="180"/>
      <c r="AL828" s="108" t="s">
        <v>965</v>
      </c>
      <c r="AM828" s="253"/>
      <c r="AN828" s="222"/>
    </row>
    <row r="829" spans="1:40" ht="38.25" x14ac:dyDescent="0.25">
      <c r="A829" s="96">
        <v>1</v>
      </c>
      <c r="B829" s="97" t="s">
        <v>5</v>
      </c>
      <c r="C829" s="96">
        <v>2</v>
      </c>
      <c r="D829" s="96" t="s">
        <v>963</v>
      </c>
      <c r="E829" s="97" t="s">
        <v>112</v>
      </c>
      <c r="F829" s="98">
        <v>1</v>
      </c>
      <c r="G829" s="96" t="s">
        <v>1074</v>
      </c>
      <c r="H829" s="97" t="s">
        <v>1075</v>
      </c>
      <c r="I829" s="96">
        <v>2</v>
      </c>
      <c r="J829" s="96">
        <v>3</v>
      </c>
      <c r="K829" s="97" t="s">
        <v>1910</v>
      </c>
      <c r="L829" s="98">
        <v>2020051290027</v>
      </c>
      <c r="M829" s="96">
        <v>1</v>
      </c>
      <c r="N829" s="96">
        <v>1211</v>
      </c>
      <c r="O829" s="97" t="str">
        <f>+VLOOKUP(N829,'[8]Productos PD'!$B$2:$C$349,2,FALSE)</f>
        <v>Acciones para la atención Niños y niñas entre los 0 y 5 años integralmente.</v>
      </c>
      <c r="P829" s="96" t="s">
        <v>952</v>
      </c>
      <c r="Q829" s="96">
        <v>4</v>
      </c>
      <c r="R829" s="122" t="s">
        <v>953</v>
      </c>
      <c r="S829" s="125">
        <v>120</v>
      </c>
      <c r="T829" s="97" t="s">
        <v>1911</v>
      </c>
      <c r="U829" s="97" t="s">
        <v>1917</v>
      </c>
      <c r="V829" s="96" t="s">
        <v>952</v>
      </c>
      <c r="W829" s="125">
        <v>120</v>
      </c>
      <c r="X829" s="103" t="s">
        <v>962</v>
      </c>
      <c r="Y829" s="144">
        <v>0.05</v>
      </c>
      <c r="Z829" s="126">
        <v>120</v>
      </c>
      <c r="AA829" s="126">
        <v>120</v>
      </c>
      <c r="AB829" s="113">
        <v>120</v>
      </c>
      <c r="AC829" s="134">
        <v>120</v>
      </c>
      <c r="AD829" s="113">
        <v>120</v>
      </c>
      <c r="AE829" s="132">
        <v>120</v>
      </c>
      <c r="AF829" s="113">
        <v>120</v>
      </c>
      <c r="AG829" s="130"/>
      <c r="AH829" s="54">
        <f t="shared" si="33"/>
        <v>1</v>
      </c>
      <c r="AI829" s="54">
        <f t="shared" si="34"/>
        <v>1</v>
      </c>
      <c r="AJ829" s="135">
        <v>223000000</v>
      </c>
      <c r="AK829" s="180"/>
      <c r="AL829" s="108" t="s">
        <v>965</v>
      </c>
      <c r="AM829" s="251">
        <f>+(AJ829/12)*9</f>
        <v>167250000</v>
      </c>
      <c r="AN829" s="222" t="s">
        <v>1918</v>
      </c>
    </row>
    <row r="830" spans="1:40" ht="38.25" x14ac:dyDescent="0.25">
      <c r="A830" s="96">
        <v>1</v>
      </c>
      <c r="B830" s="97" t="s">
        <v>5</v>
      </c>
      <c r="C830" s="96">
        <v>2</v>
      </c>
      <c r="D830" s="96" t="s">
        <v>963</v>
      </c>
      <c r="E830" s="97" t="s">
        <v>112</v>
      </c>
      <c r="F830" s="98">
        <v>1</v>
      </c>
      <c r="G830" s="96" t="s">
        <v>1074</v>
      </c>
      <c r="H830" s="97" t="s">
        <v>1075</v>
      </c>
      <c r="I830" s="96">
        <v>2</v>
      </c>
      <c r="J830" s="96">
        <v>3</v>
      </c>
      <c r="K830" s="97" t="s">
        <v>1910</v>
      </c>
      <c r="L830" s="98">
        <v>2020051290027</v>
      </c>
      <c r="M830" s="96">
        <v>1</v>
      </c>
      <c r="N830" s="96">
        <v>1211</v>
      </c>
      <c r="O830" s="97" t="str">
        <f>+VLOOKUP(N830,'[8]Productos PD'!$B$2:$C$349,2,FALSE)</f>
        <v>Acciones para la atención Niños y niñas entre los 0 y 5 años integralmente.</v>
      </c>
      <c r="P830" s="96" t="s">
        <v>952</v>
      </c>
      <c r="Q830" s="96">
        <v>4</v>
      </c>
      <c r="R830" s="122" t="s">
        <v>953</v>
      </c>
      <c r="S830" s="125">
        <v>120</v>
      </c>
      <c r="T830" s="97" t="s">
        <v>1911</v>
      </c>
      <c r="U830" s="97" t="s">
        <v>1917</v>
      </c>
      <c r="V830" s="96" t="s">
        <v>952</v>
      </c>
      <c r="W830" s="125">
        <v>120</v>
      </c>
      <c r="X830" s="103" t="s">
        <v>962</v>
      </c>
      <c r="Y830" s="144">
        <v>0.05</v>
      </c>
      <c r="Z830" s="126">
        <v>0</v>
      </c>
      <c r="AA830" s="126">
        <v>0</v>
      </c>
      <c r="AB830" s="113">
        <v>120</v>
      </c>
      <c r="AC830" s="134">
        <v>120</v>
      </c>
      <c r="AD830" s="113">
        <v>120</v>
      </c>
      <c r="AE830" s="132">
        <v>120</v>
      </c>
      <c r="AF830" s="113">
        <v>120</v>
      </c>
      <c r="AG830" s="130"/>
      <c r="AH830" s="54">
        <f t="shared" si="33"/>
        <v>1</v>
      </c>
      <c r="AI830" s="54">
        <f t="shared" si="34"/>
        <v>1</v>
      </c>
      <c r="AJ830" s="135">
        <v>10200000</v>
      </c>
      <c r="AK830" s="180"/>
      <c r="AL830" s="108" t="s">
        <v>965</v>
      </c>
      <c r="AM830" s="253"/>
      <c r="AN830" s="222"/>
    </row>
    <row r="831" spans="1:40" ht="38.25" x14ac:dyDescent="0.25">
      <c r="A831" s="96">
        <v>1</v>
      </c>
      <c r="B831" s="97" t="s">
        <v>5</v>
      </c>
      <c r="C831" s="96">
        <v>2</v>
      </c>
      <c r="D831" s="96" t="s">
        <v>963</v>
      </c>
      <c r="E831" s="97" t="s">
        <v>112</v>
      </c>
      <c r="F831" s="98">
        <v>1</v>
      </c>
      <c r="G831" s="96" t="s">
        <v>1074</v>
      </c>
      <c r="H831" s="97" t="s">
        <v>1075</v>
      </c>
      <c r="I831" s="96">
        <v>2</v>
      </c>
      <c r="J831" s="96">
        <v>3</v>
      </c>
      <c r="K831" s="97" t="s">
        <v>1910</v>
      </c>
      <c r="L831" s="98">
        <v>2020051290027</v>
      </c>
      <c r="M831" s="96">
        <v>1</v>
      </c>
      <c r="N831" s="96">
        <v>1211</v>
      </c>
      <c r="O831" s="97" t="str">
        <f>+VLOOKUP(N831,'[8]Productos PD'!$B$2:$C$349,2,FALSE)</f>
        <v>Acciones para la atención Niños y niñas entre los 0 y 5 años integralmente.</v>
      </c>
      <c r="P831" s="96" t="s">
        <v>952</v>
      </c>
      <c r="Q831" s="96">
        <v>4</v>
      </c>
      <c r="R831" s="122" t="s">
        <v>953</v>
      </c>
      <c r="S831" s="125">
        <v>236</v>
      </c>
      <c r="T831" s="97" t="s">
        <v>1911</v>
      </c>
      <c r="U831" s="97" t="s">
        <v>1919</v>
      </c>
      <c r="V831" s="96" t="s">
        <v>952</v>
      </c>
      <c r="W831" s="125">
        <v>236</v>
      </c>
      <c r="X831" s="103" t="s">
        <v>962</v>
      </c>
      <c r="Y831" s="144">
        <v>7.0000000000000007E-2</v>
      </c>
      <c r="Z831" s="126">
        <v>236</v>
      </c>
      <c r="AA831" s="126">
        <v>236</v>
      </c>
      <c r="AB831" s="113">
        <v>236</v>
      </c>
      <c r="AC831" s="134">
        <v>236</v>
      </c>
      <c r="AD831" s="113">
        <v>236</v>
      </c>
      <c r="AE831" s="132">
        <v>236</v>
      </c>
      <c r="AF831" s="113">
        <v>236</v>
      </c>
      <c r="AG831" s="130"/>
      <c r="AH831" s="54">
        <f t="shared" si="33"/>
        <v>1</v>
      </c>
      <c r="AI831" s="54">
        <f t="shared" si="34"/>
        <v>1</v>
      </c>
      <c r="AJ831" s="135">
        <v>524000000</v>
      </c>
      <c r="AK831" s="180"/>
      <c r="AL831" s="108" t="s">
        <v>965</v>
      </c>
      <c r="AM831" s="136">
        <f>+(AJ831/12)*9</f>
        <v>393000000</v>
      </c>
      <c r="AN831" s="222" t="s">
        <v>1918</v>
      </c>
    </row>
    <row r="832" spans="1:40" ht="25.5" x14ac:dyDescent="0.25">
      <c r="A832" s="96">
        <v>1</v>
      </c>
      <c r="B832" s="97" t="s">
        <v>5</v>
      </c>
      <c r="C832" s="96">
        <v>9</v>
      </c>
      <c r="D832" s="96" t="s">
        <v>1920</v>
      </c>
      <c r="E832" s="97" t="s">
        <v>1921</v>
      </c>
      <c r="F832" s="98">
        <v>1</v>
      </c>
      <c r="G832" s="96" t="s">
        <v>1922</v>
      </c>
      <c r="H832" s="97" t="s">
        <v>1923</v>
      </c>
      <c r="I832" s="96">
        <v>4</v>
      </c>
      <c r="J832" s="96"/>
      <c r="K832" s="97" t="s">
        <v>1924</v>
      </c>
      <c r="L832" s="98">
        <v>2020051290029</v>
      </c>
      <c r="M832" s="96">
        <v>1</v>
      </c>
      <c r="N832" s="96">
        <v>1911</v>
      </c>
      <c r="O832" s="97" t="str">
        <f>+VLOOKUP(N832,'[8]Productos PD'!$B$2:$C$349,2,FALSE)</f>
        <v>Acciones para la implementación del plan de lectura, escritura, oralidad y fortalecimiento a la extensión cultural de la biblioteca pública.</v>
      </c>
      <c r="P832" s="96" t="s">
        <v>952</v>
      </c>
      <c r="Q832" s="96">
        <v>4</v>
      </c>
      <c r="R832" s="122" t="s">
        <v>953</v>
      </c>
      <c r="S832" s="125">
        <v>6000</v>
      </c>
      <c r="T832" s="97" t="s">
        <v>1911</v>
      </c>
      <c r="U832" s="97" t="s">
        <v>1925</v>
      </c>
      <c r="V832" s="96" t="s">
        <v>952</v>
      </c>
      <c r="W832" s="125">
        <v>6000</v>
      </c>
      <c r="X832" s="96" t="s">
        <v>956</v>
      </c>
      <c r="Y832" s="144">
        <v>0.4</v>
      </c>
      <c r="Z832" s="126">
        <v>1400</v>
      </c>
      <c r="AA832" s="126">
        <v>1400</v>
      </c>
      <c r="AB832" s="113">
        <v>1700</v>
      </c>
      <c r="AC832" s="134">
        <v>1938</v>
      </c>
      <c r="AD832" s="113">
        <v>1700</v>
      </c>
      <c r="AE832" s="142"/>
      <c r="AF832" s="113">
        <v>1200</v>
      </c>
      <c r="AG832" s="130"/>
      <c r="AH832" s="54">
        <f t="shared" si="33"/>
        <v>0.55633333333333335</v>
      </c>
      <c r="AI832" s="54">
        <f t="shared" si="34"/>
        <v>0.55633333333333335</v>
      </c>
      <c r="AJ832" s="135">
        <v>38600000</v>
      </c>
      <c r="AK832" s="180">
        <v>30506</v>
      </c>
      <c r="AL832" s="109" t="s">
        <v>957</v>
      </c>
      <c r="AM832" s="179">
        <v>14200000</v>
      </c>
      <c r="AN832" s="222"/>
    </row>
    <row r="833" spans="1:40" ht="25.5" x14ac:dyDescent="0.25">
      <c r="A833" s="96">
        <v>1</v>
      </c>
      <c r="B833" s="97" t="s">
        <v>5</v>
      </c>
      <c r="C833" s="96">
        <v>9</v>
      </c>
      <c r="D833" s="96" t="s">
        <v>1920</v>
      </c>
      <c r="E833" s="97" t="s">
        <v>1921</v>
      </c>
      <c r="F833" s="98">
        <v>1</v>
      </c>
      <c r="G833" s="96" t="s">
        <v>1922</v>
      </c>
      <c r="H833" s="97" t="s">
        <v>1923</v>
      </c>
      <c r="I833" s="96">
        <v>4</v>
      </c>
      <c r="J833" s="96"/>
      <c r="K833" s="97" t="s">
        <v>1924</v>
      </c>
      <c r="L833" s="98">
        <v>2020051290029</v>
      </c>
      <c r="M833" s="96">
        <v>1</v>
      </c>
      <c r="N833" s="96">
        <v>1911</v>
      </c>
      <c r="O833" s="97" t="str">
        <f>+VLOOKUP(N833,'[8]Productos PD'!$B$2:$C$349,2,FALSE)</f>
        <v>Acciones para la implementación del plan de lectura, escritura, oralidad y fortalecimiento a la extensión cultural de la biblioteca pública.</v>
      </c>
      <c r="P833" s="96" t="s">
        <v>952</v>
      </c>
      <c r="Q833" s="96">
        <v>4</v>
      </c>
      <c r="R833" s="122" t="s">
        <v>953</v>
      </c>
      <c r="S833" s="125">
        <v>6</v>
      </c>
      <c r="T833" s="97" t="s">
        <v>1911</v>
      </c>
      <c r="U833" s="97" t="s">
        <v>1926</v>
      </c>
      <c r="V833" s="96" t="s">
        <v>952</v>
      </c>
      <c r="W833" s="125">
        <v>5</v>
      </c>
      <c r="X833" s="103" t="s">
        <v>962</v>
      </c>
      <c r="Y833" s="144">
        <v>0.4</v>
      </c>
      <c r="Z833" s="126">
        <v>4</v>
      </c>
      <c r="AA833" s="126">
        <v>4</v>
      </c>
      <c r="AB833" s="113">
        <v>4</v>
      </c>
      <c r="AC833" s="134">
        <v>4</v>
      </c>
      <c r="AD833" s="113">
        <v>4</v>
      </c>
      <c r="AE833" s="142"/>
      <c r="AF833" s="113">
        <v>4</v>
      </c>
      <c r="AG833" s="130"/>
      <c r="AH833" s="54">
        <f t="shared" si="33"/>
        <v>1</v>
      </c>
      <c r="AI833" s="54">
        <f t="shared" si="34"/>
        <v>1</v>
      </c>
      <c r="AJ833" s="135">
        <v>60000000</v>
      </c>
      <c r="AK833" s="180"/>
      <c r="AL833" s="108" t="s">
        <v>965</v>
      </c>
      <c r="AM833" s="136">
        <v>45000000</v>
      </c>
      <c r="AN833" s="222"/>
    </row>
    <row r="834" spans="1:40" ht="25.5" x14ac:dyDescent="0.25">
      <c r="A834" s="96">
        <v>1</v>
      </c>
      <c r="B834" s="97" t="s">
        <v>5</v>
      </c>
      <c r="C834" s="96">
        <v>9</v>
      </c>
      <c r="D834" s="96" t="s">
        <v>1920</v>
      </c>
      <c r="E834" s="97" t="s">
        <v>1921</v>
      </c>
      <c r="F834" s="98">
        <v>1</v>
      </c>
      <c r="G834" s="96" t="s">
        <v>1922</v>
      </c>
      <c r="H834" s="97" t="s">
        <v>1923</v>
      </c>
      <c r="I834" s="96">
        <v>4</v>
      </c>
      <c r="J834" s="96"/>
      <c r="K834" s="97" t="s">
        <v>1924</v>
      </c>
      <c r="L834" s="98">
        <v>2020051290029</v>
      </c>
      <c r="M834" s="96">
        <v>1</v>
      </c>
      <c r="N834" s="96">
        <v>1911</v>
      </c>
      <c r="O834" s="97" t="str">
        <f>+VLOOKUP(N834,'[8]Productos PD'!$B$2:$C$349,2,FALSE)</f>
        <v>Acciones para la implementación del plan de lectura, escritura, oralidad y fortalecimiento a la extensión cultural de la biblioteca pública.</v>
      </c>
      <c r="P834" s="96" t="s">
        <v>952</v>
      </c>
      <c r="Q834" s="96">
        <v>4</v>
      </c>
      <c r="R834" s="122" t="s">
        <v>953</v>
      </c>
      <c r="S834" s="125">
        <v>6</v>
      </c>
      <c r="T834" s="97" t="s">
        <v>1911</v>
      </c>
      <c r="U834" s="97" t="s">
        <v>1926</v>
      </c>
      <c r="V834" s="96" t="s">
        <v>952</v>
      </c>
      <c r="W834" s="125">
        <v>5</v>
      </c>
      <c r="X834" s="103" t="s">
        <v>962</v>
      </c>
      <c r="Y834" s="144">
        <v>0.4</v>
      </c>
      <c r="Z834" s="126">
        <v>4</v>
      </c>
      <c r="AA834" s="126">
        <v>4</v>
      </c>
      <c r="AB834" s="113">
        <v>4</v>
      </c>
      <c r="AC834" s="134">
        <v>4</v>
      </c>
      <c r="AD834" s="113">
        <v>4</v>
      </c>
      <c r="AE834" s="142"/>
      <c r="AF834" s="113">
        <v>4</v>
      </c>
      <c r="AG834" s="130"/>
      <c r="AH834" s="54">
        <f t="shared" si="33"/>
        <v>1</v>
      </c>
      <c r="AI834" s="54">
        <f t="shared" si="34"/>
        <v>1</v>
      </c>
      <c r="AJ834" s="135">
        <v>20000000</v>
      </c>
      <c r="AK834" s="180">
        <v>30506</v>
      </c>
      <c r="AL834" s="109" t="s">
        <v>957</v>
      </c>
      <c r="AM834" s="179">
        <v>18841499</v>
      </c>
      <c r="AN834" s="222"/>
    </row>
    <row r="835" spans="1:40" ht="25.5" x14ac:dyDescent="0.25">
      <c r="A835" s="96">
        <v>1</v>
      </c>
      <c r="B835" s="97" t="s">
        <v>5</v>
      </c>
      <c r="C835" s="96">
        <v>9</v>
      </c>
      <c r="D835" s="96" t="s">
        <v>1920</v>
      </c>
      <c r="E835" s="97" t="s">
        <v>1921</v>
      </c>
      <c r="F835" s="98">
        <v>1</v>
      </c>
      <c r="G835" s="96" t="s">
        <v>1922</v>
      </c>
      <c r="H835" s="97" t="s">
        <v>1923</v>
      </c>
      <c r="I835" s="96">
        <v>4</v>
      </c>
      <c r="J835" s="96"/>
      <c r="K835" s="97" t="s">
        <v>1924</v>
      </c>
      <c r="L835" s="98">
        <v>2020051290029</v>
      </c>
      <c r="M835" s="96">
        <v>1</v>
      </c>
      <c r="N835" s="96">
        <v>1911</v>
      </c>
      <c r="O835" s="97" t="str">
        <f>+VLOOKUP(N835,'[8]Productos PD'!$B$2:$C$349,2,FALSE)</f>
        <v>Acciones para la implementación del plan de lectura, escritura, oralidad y fortalecimiento a la extensión cultural de la biblioteca pública.</v>
      </c>
      <c r="P835" s="96" t="s">
        <v>952</v>
      </c>
      <c r="Q835" s="96">
        <v>4</v>
      </c>
      <c r="R835" s="122" t="s">
        <v>953</v>
      </c>
      <c r="S835" s="125">
        <v>2</v>
      </c>
      <c r="T835" s="97" t="s">
        <v>1911</v>
      </c>
      <c r="U835" s="97" t="s">
        <v>1927</v>
      </c>
      <c r="V835" s="96" t="s">
        <v>1263</v>
      </c>
      <c r="W835" s="125">
        <v>250</v>
      </c>
      <c r="X835" s="96" t="s">
        <v>956</v>
      </c>
      <c r="Y835" s="144">
        <v>0.15</v>
      </c>
      <c r="Z835" s="126">
        <v>0</v>
      </c>
      <c r="AA835" s="126">
        <v>0</v>
      </c>
      <c r="AB835" s="113">
        <v>0</v>
      </c>
      <c r="AC835" s="134">
        <v>0</v>
      </c>
      <c r="AD835" s="113">
        <v>250</v>
      </c>
      <c r="AE835" s="142"/>
      <c r="AF835" s="113">
        <v>0</v>
      </c>
      <c r="AG835" s="130"/>
      <c r="AH835" s="54">
        <f t="shared" si="33"/>
        <v>0</v>
      </c>
      <c r="AI835" s="54">
        <f t="shared" si="34"/>
        <v>0</v>
      </c>
      <c r="AJ835" s="135">
        <v>25300000</v>
      </c>
      <c r="AK835" s="180">
        <v>30506</v>
      </c>
      <c r="AL835" s="109" t="s">
        <v>957</v>
      </c>
      <c r="AM835" s="136">
        <v>0</v>
      </c>
      <c r="AN835" s="222"/>
    </row>
    <row r="836" spans="1:40" ht="25.5" x14ac:dyDescent="0.25">
      <c r="A836" s="96">
        <v>1</v>
      </c>
      <c r="B836" s="97" t="s">
        <v>5</v>
      </c>
      <c r="C836" s="96">
        <v>9</v>
      </c>
      <c r="D836" s="96" t="s">
        <v>1920</v>
      </c>
      <c r="E836" s="97" t="s">
        <v>1921</v>
      </c>
      <c r="F836" s="98">
        <v>1</v>
      </c>
      <c r="G836" s="96" t="s">
        <v>1922</v>
      </c>
      <c r="H836" s="97" t="s">
        <v>1923</v>
      </c>
      <c r="I836" s="96">
        <v>4</v>
      </c>
      <c r="J836" s="96"/>
      <c r="K836" s="97" t="s">
        <v>1924</v>
      </c>
      <c r="L836" s="98">
        <v>2020051290029</v>
      </c>
      <c r="M836" s="96">
        <v>1</v>
      </c>
      <c r="N836" s="96">
        <v>1911</v>
      </c>
      <c r="O836" s="97" t="str">
        <f>+VLOOKUP(N836,'[8]Productos PD'!$B$2:$C$349,2,FALSE)</f>
        <v>Acciones para la implementación del plan de lectura, escritura, oralidad y fortalecimiento a la extensión cultural de la biblioteca pública.</v>
      </c>
      <c r="P836" s="96" t="s">
        <v>952</v>
      </c>
      <c r="Q836" s="96">
        <v>4</v>
      </c>
      <c r="R836" s="122" t="s">
        <v>953</v>
      </c>
      <c r="S836" s="125">
        <v>800</v>
      </c>
      <c r="T836" s="97" t="s">
        <v>1911</v>
      </c>
      <c r="U836" s="97" t="s">
        <v>1928</v>
      </c>
      <c r="V836" s="96" t="s">
        <v>952</v>
      </c>
      <c r="W836" s="125">
        <v>800</v>
      </c>
      <c r="X836" s="96" t="s">
        <v>956</v>
      </c>
      <c r="Y836" s="144">
        <v>0.05</v>
      </c>
      <c r="Z836" s="126">
        <v>200</v>
      </c>
      <c r="AA836" s="126">
        <v>200</v>
      </c>
      <c r="AB836" s="113">
        <v>200</v>
      </c>
      <c r="AC836" s="134">
        <v>108</v>
      </c>
      <c r="AD836" s="113">
        <v>200</v>
      </c>
      <c r="AE836" s="142"/>
      <c r="AF836" s="113">
        <v>200</v>
      </c>
      <c r="AG836" s="130"/>
      <c r="AH836" s="54">
        <f t="shared" si="33"/>
        <v>0.38500000000000001</v>
      </c>
      <c r="AI836" s="54">
        <f t="shared" si="34"/>
        <v>0.38500000000000001</v>
      </c>
      <c r="AJ836" s="135">
        <v>800000</v>
      </c>
      <c r="AK836" s="180">
        <v>30506</v>
      </c>
      <c r="AL836" s="109" t="s">
        <v>957</v>
      </c>
      <c r="AM836" s="136">
        <v>0</v>
      </c>
      <c r="AN836" s="222"/>
    </row>
    <row r="837" spans="1:40" ht="25.5" x14ac:dyDescent="0.25">
      <c r="A837" s="96">
        <v>1</v>
      </c>
      <c r="B837" s="97" t="s">
        <v>5</v>
      </c>
      <c r="C837" s="96">
        <v>9</v>
      </c>
      <c r="D837" s="96" t="s">
        <v>1920</v>
      </c>
      <c r="E837" s="97" t="s">
        <v>1921</v>
      </c>
      <c r="F837" s="98">
        <v>1</v>
      </c>
      <c r="G837" s="96" t="s">
        <v>1922</v>
      </c>
      <c r="H837" s="97" t="s">
        <v>1923</v>
      </c>
      <c r="I837" s="96">
        <v>4</v>
      </c>
      <c r="J837" s="96"/>
      <c r="K837" s="97" t="s">
        <v>1924</v>
      </c>
      <c r="L837" s="98">
        <v>2020051290029</v>
      </c>
      <c r="M837" s="96">
        <v>1</v>
      </c>
      <c r="N837" s="96">
        <v>1911</v>
      </c>
      <c r="O837" s="97" t="str">
        <f>+VLOOKUP(N837,'[8]Productos PD'!$B$2:$C$349,2,FALSE)</f>
        <v>Acciones para la implementación del plan de lectura, escritura, oralidad y fortalecimiento a la extensión cultural de la biblioteca pública.</v>
      </c>
      <c r="P837" s="96" t="s">
        <v>952</v>
      </c>
      <c r="Q837" s="96">
        <v>4</v>
      </c>
      <c r="R837" s="122" t="s">
        <v>953</v>
      </c>
      <c r="S837" s="125">
        <v>800</v>
      </c>
      <c r="T837" s="97" t="s">
        <v>1911</v>
      </c>
      <c r="U837" s="97" t="s">
        <v>1928</v>
      </c>
      <c r="V837" s="96" t="s">
        <v>952</v>
      </c>
      <c r="W837" s="125">
        <v>800</v>
      </c>
      <c r="X837" s="96" t="s">
        <v>956</v>
      </c>
      <c r="Y837" s="144">
        <v>0.05</v>
      </c>
      <c r="Z837" s="126">
        <v>200</v>
      </c>
      <c r="AA837" s="126">
        <v>200</v>
      </c>
      <c r="AB837" s="113">
        <v>200</v>
      </c>
      <c r="AC837" s="134">
        <v>108</v>
      </c>
      <c r="AD837" s="113">
        <v>200</v>
      </c>
      <c r="AE837" s="142"/>
      <c r="AF837" s="113">
        <v>200</v>
      </c>
      <c r="AG837" s="130"/>
      <c r="AH837" s="54">
        <f t="shared" si="33"/>
        <v>0.38500000000000001</v>
      </c>
      <c r="AI837" s="54">
        <f t="shared" si="34"/>
        <v>0.38500000000000001</v>
      </c>
      <c r="AJ837" s="135">
        <v>260000</v>
      </c>
      <c r="AK837" s="180"/>
      <c r="AL837" s="108" t="s">
        <v>965</v>
      </c>
      <c r="AM837" s="136">
        <v>260000</v>
      </c>
      <c r="AN837" s="222"/>
    </row>
    <row r="838" spans="1:40" ht="25.5" x14ac:dyDescent="0.2">
      <c r="A838" s="96">
        <v>1</v>
      </c>
      <c r="B838" s="97" t="s">
        <v>5</v>
      </c>
      <c r="C838" s="96">
        <v>9</v>
      </c>
      <c r="D838" s="96" t="s">
        <v>1920</v>
      </c>
      <c r="E838" s="97" t="s">
        <v>1921</v>
      </c>
      <c r="F838" s="98">
        <v>1</v>
      </c>
      <c r="G838" s="96" t="s">
        <v>1922</v>
      </c>
      <c r="H838" s="97" t="s">
        <v>1923</v>
      </c>
      <c r="I838" s="96">
        <v>4</v>
      </c>
      <c r="J838" s="96"/>
      <c r="K838" s="97" t="s">
        <v>1929</v>
      </c>
      <c r="L838" s="98">
        <v>2020051290030</v>
      </c>
      <c r="M838" s="96">
        <v>2</v>
      </c>
      <c r="N838" s="96">
        <v>1912</v>
      </c>
      <c r="O838" s="97" t="str">
        <f>+VLOOKUP(N838,'[8]Productos PD'!$B$2:$C$349,2,FALSE)</f>
        <v>Estudiantes beneficiados con jornada complementaria.</v>
      </c>
      <c r="P838" s="96" t="s">
        <v>952</v>
      </c>
      <c r="Q838" s="96">
        <v>480</v>
      </c>
      <c r="R838" s="122" t="s">
        <v>953</v>
      </c>
      <c r="S838" s="125">
        <v>480</v>
      </c>
      <c r="T838" s="97" t="s">
        <v>1911</v>
      </c>
      <c r="U838" s="97" t="s">
        <v>1930</v>
      </c>
      <c r="V838" s="96" t="s">
        <v>952</v>
      </c>
      <c r="W838" s="125">
        <v>480</v>
      </c>
      <c r="X838" s="96" t="s">
        <v>956</v>
      </c>
      <c r="Y838" s="144">
        <v>0.5</v>
      </c>
      <c r="Z838" s="126">
        <v>80</v>
      </c>
      <c r="AA838" s="126">
        <v>80</v>
      </c>
      <c r="AB838" s="113">
        <v>160</v>
      </c>
      <c r="AC838" s="134">
        <v>160</v>
      </c>
      <c r="AD838" s="113">
        <v>160</v>
      </c>
      <c r="AE838" s="132">
        <v>625</v>
      </c>
      <c r="AF838" s="113">
        <v>80</v>
      </c>
      <c r="AG838" s="130"/>
      <c r="AH838" s="54">
        <f t="shared" si="33"/>
        <v>1.8020833333333333</v>
      </c>
      <c r="AI838" s="54">
        <f t="shared" si="34"/>
        <v>1</v>
      </c>
      <c r="AJ838" s="135">
        <v>33600000</v>
      </c>
      <c r="AK838" s="180">
        <v>30111</v>
      </c>
      <c r="AL838" s="109" t="s">
        <v>957</v>
      </c>
      <c r="AM838" s="221">
        <v>31000000</v>
      </c>
      <c r="AN838" s="222" t="s">
        <v>1931</v>
      </c>
    </row>
    <row r="839" spans="1:40" ht="25.5" x14ac:dyDescent="0.25">
      <c r="A839" s="96">
        <v>1</v>
      </c>
      <c r="B839" s="97" t="s">
        <v>5</v>
      </c>
      <c r="C839" s="96">
        <v>9</v>
      </c>
      <c r="D839" s="96" t="s">
        <v>1920</v>
      </c>
      <c r="E839" s="97" t="s">
        <v>1921</v>
      </c>
      <c r="F839" s="98">
        <v>1</v>
      </c>
      <c r="G839" s="96" t="s">
        <v>1922</v>
      </c>
      <c r="H839" s="97" t="s">
        <v>1923</v>
      </c>
      <c r="I839" s="96">
        <v>4</v>
      </c>
      <c r="J839" s="96"/>
      <c r="K839" s="97" t="s">
        <v>1929</v>
      </c>
      <c r="L839" s="98">
        <v>2020051290030</v>
      </c>
      <c r="M839" s="96">
        <v>2</v>
      </c>
      <c r="N839" s="96">
        <v>1912</v>
      </c>
      <c r="O839" s="97" t="str">
        <f>+VLOOKUP(N839,'[8]Productos PD'!$B$2:$C$349,2,FALSE)</f>
        <v>Estudiantes beneficiados con jornada complementaria.</v>
      </c>
      <c r="P839" s="96" t="s">
        <v>952</v>
      </c>
      <c r="Q839" s="96">
        <v>480</v>
      </c>
      <c r="R839" s="122" t="s">
        <v>953</v>
      </c>
      <c r="S839" s="125">
        <v>480</v>
      </c>
      <c r="T839" s="97" t="s">
        <v>1911</v>
      </c>
      <c r="U839" s="97" t="s">
        <v>1932</v>
      </c>
      <c r="V839" s="96" t="s">
        <v>952</v>
      </c>
      <c r="W839" s="125">
        <v>24</v>
      </c>
      <c r="X839" s="96" t="s">
        <v>956</v>
      </c>
      <c r="Y839" s="144">
        <v>0.5</v>
      </c>
      <c r="Z839" s="126">
        <v>4</v>
      </c>
      <c r="AA839" s="126">
        <v>4</v>
      </c>
      <c r="AB839" s="113">
        <v>8</v>
      </c>
      <c r="AC839" s="134">
        <v>14</v>
      </c>
      <c r="AD839" s="113">
        <v>8</v>
      </c>
      <c r="AE839" s="132">
        <v>37</v>
      </c>
      <c r="AF839" s="113">
        <v>4</v>
      </c>
      <c r="AG839" s="130"/>
      <c r="AH839" s="54">
        <f t="shared" si="33"/>
        <v>2.2916666666666665</v>
      </c>
      <c r="AI839" s="54">
        <f t="shared" si="34"/>
        <v>1</v>
      </c>
      <c r="AJ839" s="135">
        <v>480000000</v>
      </c>
      <c r="AK839" s="180"/>
      <c r="AL839" s="108" t="s">
        <v>965</v>
      </c>
      <c r="AM839" s="136">
        <v>450000000</v>
      </c>
      <c r="AN839" s="222" t="s">
        <v>1933</v>
      </c>
    </row>
    <row r="840" spans="1:40" ht="25.5" x14ac:dyDescent="0.25">
      <c r="A840" s="96">
        <v>1</v>
      </c>
      <c r="B840" s="97" t="s">
        <v>5</v>
      </c>
      <c r="C840" s="96">
        <v>9</v>
      </c>
      <c r="D840" s="96" t="s">
        <v>1920</v>
      </c>
      <c r="E840" s="97" t="s">
        <v>1921</v>
      </c>
      <c r="F840" s="98">
        <v>1</v>
      </c>
      <c r="G840" s="96" t="s">
        <v>1922</v>
      </c>
      <c r="H840" s="97" t="s">
        <v>1923</v>
      </c>
      <c r="I840" s="96">
        <v>4</v>
      </c>
      <c r="J840" s="96"/>
      <c r="K840" s="97" t="s">
        <v>1929</v>
      </c>
      <c r="L840" s="98">
        <v>2020051290030</v>
      </c>
      <c r="M840" s="96">
        <v>2</v>
      </c>
      <c r="N840" s="96">
        <v>1912</v>
      </c>
      <c r="O840" s="97" t="str">
        <f>+VLOOKUP(N840,'[8]Productos PD'!$B$2:$C$349,2,FALSE)</f>
        <v>Estudiantes beneficiados con jornada complementaria.</v>
      </c>
      <c r="P840" s="96" t="s">
        <v>952</v>
      </c>
      <c r="Q840" s="96">
        <v>480</v>
      </c>
      <c r="R840" s="122" t="s">
        <v>953</v>
      </c>
      <c r="S840" s="125">
        <v>480</v>
      </c>
      <c r="T840" s="97" t="s">
        <v>1911</v>
      </c>
      <c r="U840" s="97" t="s">
        <v>1932</v>
      </c>
      <c r="V840" s="96" t="s">
        <v>952</v>
      </c>
      <c r="W840" s="125">
        <v>24</v>
      </c>
      <c r="X840" s="96" t="s">
        <v>956</v>
      </c>
      <c r="Y840" s="144">
        <v>0.5</v>
      </c>
      <c r="Z840" s="126">
        <v>4</v>
      </c>
      <c r="AA840" s="126">
        <v>4</v>
      </c>
      <c r="AB840" s="113">
        <v>8</v>
      </c>
      <c r="AC840" s="134">
        <v>14</v>
      </c>
      <c r="AD840" s="113">
        <v>8</v>
      </c>
      <c r="AE840" s="132">
        <v>8</v>
      </c>
      <c r="AF840" s="113">
        <v>4</v>
      </c>
      <c r="AG840" s="130"/>
      <c r="AH840" s="54">
        <f t="shared" si="33"/>
        <v>1.0833333333333333</v>
      </c>
      <c r="AI840" s="54">
        <f t="shared" si="34"/>
        <v>1</v>
      </c>
      <c r="AJ840" s="135">
        <v>13833841</v>
      </c>
      <c r="AK840" s="180">
        <v>30111</v>
      </c>
      <c r="AL840" s="109" t="s">
        <v>957</v>
      </c>
      <c r="AM840" s="179">
        <v>7900000</v>
      </c>
      <c r="AN840" s="222" t="s">
        <v>1934</v>
      </c>
    </row>
    <row r="841" spans="1:40" ht="25.5" x14ac:dyDescent="0.25">
      <c r="A841" s="96">
        <v>1</v>
      </c>
      <c r="B841" s="97" t="s">
        <v>5</v>
      </c>
      <c r="C841" s="96">
        <v>9</v>
      </c>
      <c r="D841" s="96" t="s">
        <v>1920</v>
      </c>
      <c r="E841" s="97" t="s">
        <v>1921</v>
      </c>
      <c r="F841" s="98">
        <v>1</v>
      </c>
      <c r="G841" s="96" t="s">
        <v>1922</v>
      </c>
      <c r="H841" s="97" t="s">
        <v>1923</v>
      </c>
      <c r="I841" s="96">
        <v>4</v>
      </c>
      <c r="J841" s="96"/>
      <c r="K841" s="97" t="s">
        <v>1929</v>
      </c>
      <c r="L841" s="98">
        <v>2020051290030</v>
      </c>
      <c r="M841" s="96">
        <v>2</v>
      </c>
      <c r="N841" s="96">
        <v>1912</v>
      </c>
      <c r="O841" s="97" t="str">
        <f>+VLOOKUP(N841,'[8]Productos PD'!$B$2:$C$349,2,FALSE)</f>
        <v>Estudiantes beneficiados con jornada complementaria.</v>
      </c>
      <c r="P841" s="96" t="s">
        <v>952</v>
      </c>
      <c r="Q841" s="96">
        <v>480</v>
      </c>
      <c r="R841" s="122" t="s">
        <v>953</v>
      </c>
      <c r="S841" s="125">
        <v>3</v>
      </c>
      <c r="T841" s="97" t="s">
        <v>1911</v>
      </c>
      <c r="U841" s="97" t="s">
        <v>1935</v>
      </c>
      <c r="V841" s="96" t="s">
        <v>952</v>
      </c>
      <c r="W841" s="125">
        <v>3</v>
      </c>
      <c r="X841" s="103" t="s">
        <v>962</v>
      </c>
      <c r="Y841" s="144">
        <v>0.5</v>
      </c>
      <c r="Z841" s="126">
        <v>3</v>
      </c>
      <c r="AA841" s="126">
        <v>3</v>
      </c>
      <c r="AB841" s="113">
        <v>3</v>
      </c>
      <c r="AC841" s="134">
        <v>3</v>
      </c>
      <c r="AD841" s="113">
        <v>3</v>
      </c>
      <c r="AE841" s="132">
        <v>3</v>
      </c>
      <c r="AF841" s="113">
        <v>3</v>
      </c>
      <c r="AG841" s="130"/>
      <c r="AH841" s="54">
        <f t="shared" si="33"/>
        <v>1</v>
      </c>
      <c r="AI841" s="54">
        <f t="shared" si="34"/>
        <v>1</v>
      </c>
      <c r="AJ841" s="135">
        <v>133272000</v>
      </c>
      <c r="AK841" s="180">
        <v>30111</v>
      </c>
      <c r="AL841" s="109" t="s">
        <v>957</v>
      </c>
      <c r="AM841" s="179">
        <v>78480000</v>
      </c>
      <c r="AN841" s="222"/>
    </row>
    <row r="842" spans="1:40" ht="25.5" x14ac:dyDescent="0.25">
      <c r="A842" s="96">
        <v>1</v>
      </c>
      <c r="B842" s="97" t="s">
        <v>5</v>
      </c>
      <c r="C842" s="96">
        <v>9</v>
      </c>
      <c r="D842" s="96" t="s">
        <v>1920</v>
      </c>
      <c r="E842" s="97" t="s">
        <v>1921</v>
      </c>
      <c r="F842" s="98">
        <v>1</v>
      </c>
      <c r="G842" s="96" t="s">
        <v>1922</v>
      </c>
      <c r="H842" s="97" t="s">
        <v>1923</v>
      </c>
      <c r="I842" s="96">
        <v>4</v>
      </c>
      <c r="J842" s="96"/>
      <c r="K842" s="97" t="s">
        <v>1929</v>
      </c>
      <c r="L842" s="98">
        <v>2020051290030</v>
      </c>
      <c r="M842" s="96">
        <v>4</v>
      </c>
      <c r="N842" s="96">
        <v>1914</v>
      </c>
      <c r="O842" s="97" t="str">
        <f>+VLOOKUP(N842,'[8]Productos PD'!$B$2:$C$349,2,FALSE)</f>
        <v>Estrategia de acompañamiento al Tránsito armónico (trayectorias educativas),</v>
      </c>
      <c r="P842" s="96" t="s">
        <v>952</v>
      </c>
      <c r="Q842" s="96">
        <v>4</v>
      </c>
      <c r="R842" s="122" t="s">
        <v>953</v>
      </c>
      <c r="S842" s="125">
        <v>400</v>
      </c>
      <c r="T842" s="97" t="s">
        <v>1911</v>
      </c>
      <c r="U842" s="97" t="s">
        <v>1936</v>
      </c>
      <c r="V842" s="96" t="s">
        <v>952</v>
      </c>
      <c r="W842" s="125">
        <v>400</v>
      </c>
      <c r="X842" s="103" t="s">
        <v>962</v>
      </c>
      <c r="Y842" s="144">
        <v>1</v>
      </c>
      <c r="Z842" s="126">
        <v>400</v>
      </c>
      <c r="AA842" s="126">
        <v>400</v>
      </c>
      <c r="AB842" s="113">
        <v>0</v>
      </c>
      <c r="AC842" s="134">
        <v>0</v>
      </c>
      <c r="AD842" s="113">
        <v>400</v>
      </c>
      <c r="AE842" s="132">
        <v>350</v>
      </c>
      <c r="AF842" s="113">
        <v>400</v>
      </c>
      <c r="AG842" s="130"/>
      <c r="AH842" s="54">
        <f t="shared" si="33"/>
        <v>1</v>
      </c>
      <c r="AI842" s="54">
        <f t="shared" si="34"/>
        <v>1</v>
      </c>
      <c r="AJ842" s="135">
        <v>28800000</v>
      </c>
      <c r="AK842" s="180">
        <v>30111</v>
      </c>
      <c r="AL842" s="109" t="s">
        <v>957</v>
      </c>
      <c r="AM842" s="136">
        <v>21000000</v>
      </c>
      <c r="AN842" s="222"/>
    </row>
    <row r="843" spans="1:40" ht="25.5" x14ac:dyDescent="0.25">
      <c r="A843" s="96">
        <v>1</v>
      </c>
      <c r="B843" s="97" t="s">
        <v>5</v>
      </c>
      <c r="C843" s="96">
        <v>9</v>
      </c>
      <c r="D843" s="96" t="s">
        <v>1920</v>
      </c>
      <c r="E843" s="97" t="s">
        <v>1921</v>
      </c>
      <c r="F843" s="98">
        <v>1</v>
      </c>
      <c r="G843" s="96" t="s">
        <v>1922</v>
      </c>
      <c r="H843" s="97" t="s">
        <v>1923</v>
      </c>
      <c r="I843" s="96">
        <v>4</v>
      </c>
      <c r="J843" s="96"/>
      <c r="K843" s="97" t="s">
        <v>1929</v>
      </c>
      <c r="L843" s="98">
        <v>2020051290030</v>
      </c>
      <c r="M843" s="96">
        <v>5</v>
      </c>
      <c r="N843" s="96">
        <v>1915</v>
      </c>
      <c r="O843" s="97" t="str">
        <f>+VLOOKUP(N843,'[8]Productos PD'!$B$2:$C$349,2,FALSE)</f>
        <v>Ajuste e implementación del Plan educativo Municipal PEM.</v>
      </c>
      <c r="P843" s="96" t="s">
        <v>983</v>
      </c>
      <c r="Q843" s="54">
        <v>0.5</v>
      </c>
      <c r="R843" s="122" t="s">
        <v>1001</v>
      </c>
      <c r="S843" s="54">
        <v>0.25</v>
      </c>
      <c r="T843" s="97" t="s">
        <v>1911</v>
      </c>
      <c r="U843" s="97" t="s">
        <v>1937</v>
      </c>
      <c r="V843" s="96" t="s">
        <v>983</v>
      </c>
      <c r="W843" s="54">
        <v>0.25</v>
      </c>
      <c r="X843" s="96" t="s">
        <v>956</v>
      </c>
      <c r="Y843" s="144">
        <v>1</v>
      </c>
      <c r="Z843" s="54">
        <v>0</v>
      </c>
      <c r="AA843" s="54">
        <v>0</v>
      </c>
      <c r="AB843" s="54">
        <v>0</v>
      </c>
      <c r="AC843" s="143">
        <v>0</v>
      </c>
      <c r="AD843" s="54">
        <v>0.1</v>
      </c>
      <c r="AE843" s="169">
        <v>0</v>
      </c>
      <c r="AF843" s="54">
        <v>0.15</v>
      </c>
      <c r="AG843" s="130"/>
      <c r="AH843" s="54">
        <f t="shared" si="33"/>
        <v>0</v>
      </c>
      <c r="AI843" s="54">
        <f t="shared" si="34"/>
        <v>0</v>
      </c>
      <c r="AJ843" s="135">
        <v>8000000</v>
      </c>
      <c r="AK843" s="180">
        <v>30120</v>
      </c>
      <c r="AL843" s="109" t="s">
        <v>957</v>
      </c>
      <c r="AM843" s="136">
        <v>0</v>
      </c>
      <c r="AN843" s="222"/>
    </row>
    <row r="844" spans="1:40" ht="25.5" x14ac:dyDescent="0.25">
      <c r="A844" s="96">
        <v>1</v>
      </c>
      <c r="B844" s="97" t="s">
        <v>5</v>
      </c>
      <c r="C844" s="96">
        <v>9</v>
      </c>
      <c r="D844" s="96" t="s">
        <v>1920</v>
      </c>
      <c r="E844" s="97" t="s">
        <v>1921</v>
      </c>
      <c r="F844" s="98">
        <v>1</v>
      </c>
      <c r="G844" s="96" t="s">
        <v>1922</v>
      </c>
      <c r="H844" s="97" t="s">
        <v>1923</v>
      </c>
      <c r="I844" s="96">
        <v>4</v>
      </c>
      <c r="J844" s="96"/>
      <c r="K844" s="97" t="s">
        <v>1929</v>
      </c>
      <c r="L844" s="98">
        <v>2020051290030</v>
      </c>
      <c r="M844" s="96">
        <v>6</v>
      </c>
      <c r="N844" s="96">
        <v>1916</v>
      </c>
      <c r="O844" s="97" t="str">
        <f>+VLOOKUP(N844,'[8]Productos PD'!$B$2:$C$349,2,FALSE)</f>
        <v>Acciones de mejoramiento de la calidad educativa a través de semilleros, preuniversitarios y preparación de Pruebas SABER.</v>
      </c>
      <c r="P844" s="96" t="s">
        <v>952</v>
      </c>
      <c r="Q844" s="96">
        <v>4</v>
      </c>
      <c r="R844" s="122" t="s">
        <v>953</v>
      </c>
      <c r="S844" s="125">
        <v>80</v>
      </c>
      <c r="T844" s="97" t="s">
        <v>1911</v>
      </c>
      <c r="U844" s="97" t="s">
        <v>1938</v>
      </c>
      <c r="V844" s="96" t="s">
        <v>952</v>
      </c>
      <c r="W844" s="125">
        <v>80</v>
      </c>
      <c r="X844" s="103" t="s">
        <v>962</v>
      </c>
      <c r="Y844" s="144">
        <v>1</v>
      </c>
      <c r="Z844" s="126">
        <v>0</v>
      </c>
      <c r="AA844" s="126">
        <v>0</v>
      </c>
      <c r="AB844" s="113">
        <v>80</v>
      </c>
      <c r="AC844" s="134">
        <v>70</v>
      </c>
      <c r="AD844" s="113">
        <v>80</v>
      </c>
      <c r="AE844" s="132">
        <v>80</v>
      </c>
      <c r="AF844" s="113">
        <v>0</v>
      </c>
      <c r="AG844" s="130"/>
      <c r="AH844" s="54">
        <f t="shared" si="33"/>
        <v>1</v>
      </c>
      <c r="AI844" s="54">
        <f t="shared" si="34"/>
        <v>1</v>
      </c>
      <c r="AJ844" s="135">
        <v>9000000</v>
      </c>
      <c r="AK844" s="180">
        <v>30111</v>
      </c>
      <c r="AL844" s="109" t="s">
        <v>957</v>
      </c>
      <c r="AM844" s="179">
        <v>6693000</v>
      </c>
      <c r="AN844" s="222"/>
    </row>
    <row r="845" spans="1:40" ht="25.5" x14ac:dyDescent="0.25">
      <c r="A845" s="96">
        <v>1</v>
      </c>
      <c r="B845" s="97" t="s">
        <v>5</v>
      </c>
      <c r="C845" s="96">
        <v>9</v>
      </c>
      <c r="D845" s="96" t="s">
        <v>1920</v>
      </c>
      <c r="E845" s="97" t="s">
        <v>1921</v>
      </c>
      <c r="F845" s="98">
        <v>1</v>
      </c>
      <c r="G845" s="96" t="s">
        <v>1922</v>
      </c>
      <c r="H845" s="97" t="s">
        <v>1923</v>
      </c>
      <c r="I845" s="96">
        <v>4</v>
      </c>
      <c r="J845" s="96"/>
      <c r="K845" s="97" t="s">
        <v>1929</v>
      </c>
      <c r="L845" s="98">
        <v>2020051290030</v>
      </c>
      <c r="M845" s="96">
        <v>7</v>
      </c>
      <c r="N845" s="96">
        <v>1917</v>
      </c>
      <c r="O845" s="97" t="str">
        <f>+VLOOKUP(N845,'[8]Productos PD'!$B$2:$C$349,2,FALSE)</f>
        <v>Entrega de estímulos para estudiantes destacados en el grado 11.</v>
      </c>
      <c r="P845" s="96" t="s">
        <v>952</v>
      </c>
      <c r="Q845" s="96">
        <v>32</v>
      </c>
      <c r="R845" s="122" t="s">
        <v>953</v>
      </c>
      <c r="S845" s="125">
        <v>8</v>
      </c>
      <c r="T845" s="97" t="s">
        <v>1911</v>
      </c>
      <c r="U845" s="97" t="s">
        <v>1939</v>
      </c>
      <c r="V845" s="96" t="s">
        <v>952</v>
      </c>
      <c r="W845" s="125">
        <v>8</v>
      </c>
      <c r="X845" s="96" t="s">
        <v>956</v>
      </c>
      <c r="Y845" s="144">
        <v>1</v>
      </c>
      <c r="Z845" s="126">
        <v>0</v>
      </c>
      <c r="AA845" s="126">
        <v>0</v>
      </c>
      <c r="AB845" s="113">
        <v>0</v>
      </c>
      <c r="AC845" s="134">
        <v>0</v>
      </c>
      <c r="AD845" s="113">
        <v>0</v>
      </c>
      <c r="AE845" s="132">
        <v>0</v>
      </c>
      <c r="AF845" s="113">
        <v>8</v>
      </c>
      <c r="AG845" s="130"/>
      <c r="AH845" s="54">
        <f t="shared" si="33"/>
        <v>0</v>
      </c>
      <c r="AI845" s="54">
        <f t="shared" si="34"/>
        <v>0</v>
      </c>
      <c r="AJ845" s="135">
        <v>2400000</v>
      </c>
      <c r="AK845" s="180">
        <v>30111</v>
      </c>
      <c r="AL845" s="109" t="s">
        <v>957</v>
      </c>
      <c r="AM845" s="136">
        <v>0</v>
      </c>
      <c r="AN845" s="222"/>
    </row>
    <row r="846" spans="1:40" ht="25.5" x14ac:dyDescent="0.25">
      <c r="A846" s="96">
        <v>1</v>
      </c>
      <c r="B846" s="97" t="s">
        <v>5</v>
      </c>
      <c r="C846" s="96">
        <v>9</v>
      </c>
      <c r="D846" s="96" t="s">
        <v>1920</v>
      </c>
      <c r="E846" s="97" t="s">
        <v>1921</v>
      </c>
      <c r="F846" s="98">
        <v>1</v>
      </c>
      <c r="G846" s="96" t="s">
        <v>1922</v>
      </c>
      <c r="H846" s="97" t="s">
        <v>1923</v>
      </c>
      <c r="I846" s="96">
        <v>4</v>
      </c>
      <c r="J846" s="96"/>
      <c r="K846" s="97" t="s">
        <v>1929</v>
      </c>
      <c r="L846" s="98">
        <v>2020051290030</v>
      </c>
      <c r="M846" s="96">
        <v>8</v>
      </c>
      <c r="N846" s="96">
        <v>1918</v>
      </c>
      <c r="O846" s="97" t="str">
        <f>+VLOOKUP(N846,'[8]Productos PD'!$B$2:$C$349,2,FALSE)</f>
        <v>Institucionalizar las Olimpiadas Académicas.</v>
      </c>
      <c r="P846" s="96" t="s">
        <v>952</v>
      </c>
      <c r="Q846" s="96">
        <v>4</v>
      </c>
      <c r="R846" s="122" t="s">
        <v>953</v>
      </c>
      <c r="S846" s="125">
        <v>1450</v>
      </c>
      <c r="T846" s="97" t="s">
        <v>1911</v>
      </c>
      <c r="U846" s="97" t="s">
        <v>1940</v>
      </c>
      <c r="V846" s="96" t="s">
        <v>952</v>
      </c>
      <c r="W846" s="125">
        <v>1</v>
      </c>
      <c r="X846" s="96" t="s">
        <v>956</v>
      </c>
      <c r="Y846" s="144">
        <v>1</v>
      </c>
      <c r="Z846" s="126">
        <v>0</v>
      </c>
      <c r="AA846" s="126">
        <v>0</v>
      </c>
      <c r="AB846" s="113">
        <v>0</v>
      </c>
      <c r="AC846" s="134">
        <v>0</v>
      </c>
      <c r="AD846" s="113">
        <v>0</v>
      </c>
      <c r="AE846" s="132">
        <v>0</v>
      </c>
      <c r="AF846" s="113">
        <v>1</v>
      </c>
      <c r="AG846" s="130"/>
      <c r="AH846" s="54">
        <f t="shared" si="33"/>
        <v>0</v>
      </c>
      <c r="AI846" s="54">
        <f t="shared" si="34"/>
        <v>0</v>
      </c>
      <c r="AJ846" s="135">
        <v>12000000</v>
      </c>
      <c r="AK846" s="180">
        <v>30120</v>
      </c>
      <c r="AL846" s="109" t="s">
        <v>957</v>
      </c>
      <c r="AM846" s="136">
        <v>0</v>
      </c>
      <c r="AN846" s="222"/>
    </row>
    <row r="847" spans="1:40" ht="25.5" x14ac:dyDescent="0.25">
      <c r="A847" s="96">
        <v>1</v>
      </c>
      <c r="B847" s="97" t="s">
        <v>5</v>
      </c>
      <c r="C847" s="96">
        <v>9</v>
      </c>
      <c r="D847" s="96" t="s">
        <v>1920</v>
      </c>
      <c r="E847" s="97" t="s">
        <v>1921</v>
      </c>
      <c r="F847" s="98">
        <v>1</v>
      </c>
      <c r="G847" s="96" t="s">
        <v>1922</v>
      </c>
      <c r="H847" s="97" t="s">
        <v>1923</v>
      </c>
      <c r="I847" s="96">
        <v>4</v>
      </c>
      <c r="J847" s="96"/>
      <c r="K847" s="97" t="s">
        <v>1929</v>
      </c>
      <c r="L847" s="98">
        <v>2020051290030</v>
      </c>
      <c r="M847" s="96">
        <v>9</v>
      </c>
      <c r="N847" s="96">
        <v>1919</v>
      </c>
      <c r="O847" s="97" t="str">
        <f>+VLOOKUP(N847,'[8]Productos PD'!$B$2:$C$349,2,FALSE)</f>
        <v>Actualización, adopción e implementación de los Manuales de convivencia en las instituciones educativas públicas.</v>
      </c>
      <c r="P847" s="96" t="s">
        <v>952</v>
      </c>
      <c r="Q847" s="96">
        <v>4</v>
      </c>
      <c r="R847" s="122" t="s">
        <v>953</v>
      </c>
      <c r="S847" s="125">
        <v>9</v>
      </c>
      <c r="T847" s="97" t="s">
        <v>1911</v>
      </c>
      <c r="U847" s="97" t="s">
        <v>1941</v>
      </c>
      <c r="V847" s="96" t="s">
        <v>952</v>
      </c>
      <c r="W847" s="125">
        <v>9</v>
      </c>
      <c r="X847" s="103" t="s">
        <v>962</v>
      </c>
      <c r="Y847" s="144">
        <v>1</v>
      </c>
      <c r="Z847" s="126">
        <v>0</v>
      </c>
      <c r="AA847" s="126">
        <v>0</v>
      </c>
      <c r="AB847" s="113">
        <v>9</v>
      </c>
      <c r="AC847" s="134">
        <v>9</v>
      </c>
      <c r="AD847" s="113">
        <v>0</v>
      </c>
      <c r="AE847" s="132">
        <v>0</v>
      </c>
      <c r="AF847" s="113">
        <v>9</v>
      </c>
      <c r="AG847" s="130"/>
      <c r="AH847" s="54">
        <f t="shared" si="33"/>
        <v>0</v>
      </c>
      <c r="AI847" s="54">
        <f t="shared" si="34"/>
        <v>0</v>
      </c>
      <c r="AJ847" s="135">
        <v>4000000</v>
      </c>
      <c r="AK847" s="180"/>
      <c r="AL847" s="108" t="s">
        <v>965</v>
      </c>
      <c r="AM847" s="136">
        <v>0</v>
      </c>
      <c r="AN847" s="222" t="s">
        <v>1942</v>
      </c>
    </row>
    <row r="848" spans="1:40" ht="25.5" x14ac:dyDescent="0.25">
      <c r="A848" s="96">
        <v>1</v>
      </c>
      <c r="B848" s="97" t="s">
        <v>5</v>
      </c>
      <c r="C848" s="96">
        <v>9</v>
      </c>
      <c r="D848" s="96" t="s">
        <v>1920</v>
      </c>
      <c r="E848" s="97" t="s">
        <v>1921</v>
      </c>
      <c r="F848" s="98">
        <v>2</v>
      </c>
      <c r="G848" s="96" t="s">
        <v>1943</v>
      </c>
      <c r="H848" s="97" t="s">
        <v>1944</v>
      </c>
      <c r="I848" s="96">
        <v>4</v>
      </c>
      <c r="J848" s="96">
        <v>8</v>
      </c>
      <c r="K848" s="97" t="s">
        <v>1945</v>
      </c>
      <c r="L848" s="98">
        <v>2020051290032</v>
      </c>
      <c r="M848" s="96">
        <v>1</v>
      </c>
      <c r="N848" s="96">
        <v>1921</v>
      </c>
      <c r="O848" s="97" t="str">
        <f>+VLOOKUP(N848,'[8]Productos PD'!$B$2:$C$349,2,FALSE)</f>
        <v>Estudiantes que egresan con doble titulación en alianza con el SENA.</v>
      </c>
      <c r="P848" s="96" t="s">
        <v>952</v>
      </c>
      <c r="Q848" s="96">
        <v>860</v>
      </c>
      <c r="R848" s="122" t="s">
        <v>953</v>
      </c>
      <c r="S848" s="125">
        <v>240</v>
      </c>
      <c r="T848" s="97" t="s">
        <v>1911</v>
      </c>
      <c r="U848" s="97" t="s">
        <v>1946</v>
      </c>
      <c r="V848" s="96" t="s">
        <v>952</v>
      </c>
      <c r="W848" s="125">
        <v>240</v>
      </c>
      <c r="X848" s="103" t="s">
        <v>962</v>
      </c>
      <c r="Y848" s="144">
        <v>1</v>
      </c>
      <c r="Z848" s="126">
        <v>240</v>
      </c>
      <c r="AA848" s="126">
        <v>216</v>
      </c>
      <c r="AB848" s="113">
        <v>240</v>
      </c>
      <c r="AC848" s="134">
        <v>240</v>
      </c>
      <c r="AD848" s="113">
        <v>240</v>
      </c>
      <c r="AE848" s="132">
        <v>250</v>
      </c>
      <c r="AF848" s="113">
        <v>240</v>
      </c>
      <c r="AG848" s="130"/>
      <c r="AH848" s="54">
        <f t="shared" si="33"/>
        <v>1</v>
      </c>
      <c r="AI848" s="54">
        <f t="shared" si="34"/>
        <v>1</v>
      </c>
      <c r="AJ848" s="135">
        <v>180000000</v>
      </c>
      <c r="AK848" s="180"/>
      <c r="AL848" s="108" t="s">
        <v>965</v>
      </c>
      <c r="AM848" s="136">
        <v>162000000</v>
      </c>
      <c r="AN848" s="222" t="s">
        <v>1947</v>
      </c>
    </row>
    <row r="849" spans="1:40" ht="25.5" x14ac:dyDescent="0.25">
      <c r="A849" s="96">
        <v>1</v>
      </c>
      <c r="B849" s="97" t="s">
        <v>5</v>
      </c>
      <c r="C849" s="96">
        <v>9</v>
      </c>
      <c r="D849" s="96" t="s">
        <v>1920</v>
      </c>
      <c r="E849" s="97" t="s">
        <v>1921</v>
      </c>
      <c r="F849" s="98">
        <v>2</v>
      </c>
      <c r="G849" s="96" t="s">
        <v>1943</v>
      </c>
      <c r="H849" s="97" t="s">
        <v>1944</v>
      </c>
      <c r="I849" s="96">
        <v>4</v>
      </c>
      <c r="J849" s="96"/>
      <c r="K849" s="97" t="s">
        <v>1945</v>
      </c>
      <c r="L849" s="98">
        <v>2020051290032</v>
      </c>
      <c r="M849" s="96">
        <v>2</v>
      </c>
      <c r="N849" s="96">
        <v>1922</v>
      </c>
      <c r="O849" s="97" t="str">
        <f>+VLOOKUP(N849,'[8]Productos PD'!$B$2:$C$349,2,FALSE)</f>
        <v>Crear un fondo para facilitar el acceso a la educación técnica y tecnológica.</v>
      </c>
      <c r="P849" s="96" t="s">
        <v>952</v>
      </c>
      <c r="Q849" s="96">
        <v>250</v>
      </c>
      <c r="R849" s="122" t="s">
        <v>953</v>
      </c>
      <c r="S849" s="125">
        <v>50</v>
      </c>
      <c r="T849" s="97" t="s">
        <v>1911</v>
      </c>
      <c r="U849" s="97" t="s">
        <v>1948</v>
      </c>
      <c r="V849" s="96" t="s">
        <v>952</v>
      </c>
      <c r="W849" s="125">
        <v>50</v>
      </c>
      <c r="X849" s="103" t="s">
        <v>962</v>
      </c>
      <c r="Y849" s="144">
        <v>1</v>
      </c>
      <c r="Z849" s="126">
        <v>0</v>
      </c>
      <c r="AA849" s="126">
        <v>0</v>
      </c>
      <c r="AB849" s="113">
        <v>0</v>
      </c>
      <c r="AC849" s="134">
        <v>0</v>
      </c>
      <c r="AD849" s="113">
        <v>50</v>
      </c>
      <c r="AE849" s="132">
        <v>0</v>
      </c>
      <c r="AF849" s="113">
        <v>50</v>
      </c>
      <c r="AG849" s="130"/>
      <c r="AH849" s="54">
        <f t="shared" si="33"/>
        <v>0</v>
      </c>
      <c r="AI849" s="54">
        <f t="shared" si="34"/>
        <v>0</v>
      </c>
      <c r="AJ849" s="135">
        <v>15000000</v>
      </c>
      <c r="AK849" s="180">
        <v>30111</v>
      </c>
      <c r="AL849" s="109" t="s">
        <v>957</v>
      </c>
      <c r="AM849" s="136">
        <v>0</v>
      </c>
      <c r="AN849" s="222" t="s">
        <v>1949</v>
      </c>
    </row>
    <row r="850" spans="1:40" ht="63.75" x14ac:dyDescent="0.25">
      <c r="A850" s="96">
        <v>1</v>
      </c>
      <c r="B850" s="97" t="s">
        <v>5</v>
      </c>
      <c r="C850" s="96">
        <v>9</v>
      </c>
      <c r="D850" s="96" t="s">
        <v>1920</v>
      </c>
      <c r="E850" s="97" t="s">
        <v>1921</v>
      </c>
      <c r="F850" s="98">
        <v>2</v>
      </c>
      <c r="G850" s="96" t="s">
        <v>1943</v>
      </c>
      <c r="H850" s="97" t="s">
        <v>1944</v>
      </c>
      <c r="I850" s="96">
        <v>4</v>
      </c>
      <c r="J850" s="96">
        <v>10</v>
      </c>
      <c r="K850" s="97" t="s">
        <v>1945</v>
      </c>
      <c r="L850" s="98">
        <v>2020051290032</v>
      </c>
      <c r="M850" s="96">
        <v>3</v>
      </c>
      <c r="N850" s="96">
        <v>1923</v>
      </c>
      <c r="O850" s="97" t="str">
        <f>+VLOOKUP(N850,'[8]Productos PD'!$B$2:$C$349,2,FALSE)</f>
        <v>Alianzas estratégicas para ofertar técnicas en bilingüismo, logística, turismo, emprendimiento, economía naranja, innovación y TICS bajo el marco de la cuarta revolución industrial, mediante alianzas estratégicas con entidades del orden nacional y/o recursos de Cooperación Internacional.</v>
      </c>
      <c r="P850" s="96" t="s">
        <v>952</v>
      </c>
      <c r="Q850" s="96">
        <v>3</v>
      </c>
      <c r="R850" s="122" t="s">
        <v>953</v>
      </c>
      <c r="S850" s="125">
        <v>90</v>
      </c>
      <c r="T850" s="97" t="s">
        <v>1911</v>
      </c>
      <c r="U850" s="97" t="s">
        <v>1950</v>
      </c>
      <c r="V850" s="96" t="s">
        <v>952</v>
      </c>
      <c r="W850" s="125">
        <v>90</v>
      </c>
      <c r="X850" s="103" t="s">
        <v>962</v>
      </c>
      <c r="Y850" s="144">
        <v>1</v>
      </c>
      <c r="Z850" s="126">
        <v>0</v>
      </c>
      <c r="AA850" s="126">
        <v>0</v>
      </c>
      <c r="AB850" s="113">
        <v>0</v>
      </c>
      <c r="AC850" s="134">
        <v>0</v>
      </c>
      <c r="AD850" s="113">
        <v>90</v>
      </c>
      <c r="AE850" s="132">
        <v>420</v>
      </c>
      <c r="AF850" s="113">
        <v>90</v>
      </c>
      <c r="AG850" s="130"/>
      <c r="AH850" s="54">
        <f t="shared" si="33"/>
        <v>1</v>
      </c>
      <c r="AI850" s="54">
        <f t="shared" si="34"/>
        <v>1</v>
      </c>
      <c r="AJ850" s="135">
        <v>54000000</v>
      </c>
      <c r="AK850" s="180"/>
      <c r="AL850" s="108" t="s">
        <v>965</v>
      </c>
      <c r="AM850" s="136"/>
      <c r="AN850" s="222" t="s">
        <v>1951</v>
      </c>
    </row>
    <row r="851" spans="1:40" ht="25.5" x14ac:dyDescent="0.25">
      <c r="A851" s="96">
        <v>1</v>
      </c>
      <c r="B851" s="97" t="s">
        <v>5</v>
      </c>
      <c r="C851" s="96">
        <v>9</v>
      </c>
      <c r="D851" s="96" t="s">
        <v>1920</v>
      </c>
      <c r="E851" s="97" t="s">
        <v>1921</v>
      </c>
      <c r="F851" s="98">
        <v>3</v>
      </c>
      <c r="G851" s="96" t="s">
        <v>1952</v>
      </c>
      <c r="H851" s="97" t="s">
        <v>1953</v>
      </c>
      <c r="I851" s="96">
        <v>4</v>
      </c>
      <c r="J851" s="96"/>
      <c r="K851" s="97" t="s">
        <v>1954</v>
      </c>
      <c r="L851" s="98">
        <v>2020051290031</v>
      </c>
      <c r="M851" s="96">
        <v>1</v>
      </c>
      <c r="N851" s="96">
        <v>1931</v>
      </c>
      <c r="O851" s="97" t="str">
        <f>+VLOOKUP(N851,'[8]Productos PD'!$B$2:$C$349,2,FALSE)</f>
        <v>Instituciones Educativas oficiales beneficiadas con la alianza ERA.</v>
      </c>
      <c r="P851" s="96" t="s">
        <v>952</v>
      </c>
      <c r="Q851" s="96">
        <v>1</v>
      </c>
      <c r="R851" s="122" t="s">
        <v>1180</v>
      </c>
      <c r="S851" s="125">
        <v>1600</v>
      </c>
      <c r="T851" s="97" t="s">
        <v>1911</v>
      </c>
      <c r="U851" s="97" t="s">
        <v>1955</v>
      </c>
      <c r="V851" s="96" t="s">
        <v>952</v>
      </c>
      <c r="W851" s="125">
        <v>1600</v>
      </c>
      <c r="X851" s="103" t="s">
        <v>962</v>
      </c>
      <c r="Y851" s="144">
        <v>0.4</v>
      </c>
      <c r="Z851" s="126">
        <v>0</v>
      </c>
      <c r="AA851" s="126">
        <v>0</v>
      </c>
      <c r="AB851" s="113">
        <v>600</v>
      </c>
      <c r="AC851" s="134">
        <v>1006</v>
      </c>
      <c r="AD851" s="113">
        <v>0</v>
      </c>
      <c r="AE851" s="132">
        <v>1006</v>
      </c>
      <c r="AF851" s="113">
        <v>0</v>
      </c>
      <c r="AG851" s="130"/>
      <c r="AH851" s="54">
        <f t="shared" si="33"/>
        <v>1</v>
      </c>
      <c r="AI851" s="54">
        <f t="shared" si="34"/>
        <v>1</v>
      </c>
      <c r="AJ851" s="135">
        <v>70000000</v>
      </c>
      <c r="AK851" s="180"/>
      <c r="AL851" s="108" t="s">
        <v>965</v>
      </c>
      <c r="AM851" s="135">
        <v>70000000</v>
      </c>
      <c r="AN851" s="222"/>
    </row>
    <row r="852" spans="1:40" ht="25.5" x14ac:dyDescent="0.25">
      <c r="A852" s="96">
        <v>1</v>
      </c>
      <c r="B852" s="97" t="s">
        <v>5</v>
      </c>
      <c r="C852" s="96">
        <v>9</v>
      </c>
      <c r="D852" s="96" t="s">
        <v>1920</v>
      </c>
      <c r="E852" s="97" t="s">
        <v>1921</v>
      </c>
      <c r="F852" s="98">
        <v>3</v>
      </c>
      <c r="G852" s="96" t="s">
        <v>1952</v>
      </c>
      <c r="H852" s="97" t="s">
        <v>1953</v>
      </c>
      <c r="I852" s="96">
        <v>4</v>
      </c>
      <c r="J852" s="96"/>
      <c r="K852" s="97" t="s">
        <v>1954</v>
      </c>
      <c r="L852" s="98">
        <v>2020051290031</v>
      </c>
      <c r="M852" s="96">
        <v>1</v>
      </c>
      <c r="N852" s="96">
        <v>1931</v>
      </c>
      <c r="O852" s="97" t="str">
        <f>+VLOOKUP(N852,'[8]Productos PD'!$B$2:$C$349,2,FALSE)</f>
        <v>Instituciones Educativas oficiales beneficiadas con la alianza ERA.</v>
      </c>
      <c r="P852" s="96" t="s">
        <v>952</v>
      </c>
      <c r="Q852" s="96">
        <v>1</v>
      </c>
      <c r="R852" s="122" t="s">
        <v>1180</v>
      </c>
      <c r="S852" s="125">
        <v>1600</v>
      </c>
      <c r="T852" s="97" t="s">
        <v>1911</v>
      </c>
      <c r="U852" s="97" t="s">
        <v>1955</v>
      </c>
      <c r="V852" s="96" t="s">
        <v>952</v>
      </c>
      <c r="W852" s="125">
        <v>1600</v>
      </c>
      <c r="X852" s="103" t="s">
        <v>962</v>
      </c>
      <c r="Y852" s="144">
        <v>0.4</v>
      </c>
      <c r="Z852" s="126">
        <v>0</v>
      </c>
      <c r="AA852" s="126">
        <v>0</v>
      </c>
      <c r="AB852" s="113">
        <v>0</v>
      </c>
      <c r="AC852" s="134">
        <v>0</v>
      </c>
      <c r="AD852" s="113">
        <v>200</v>
      </c>
      <c r="AE852" s="132">
        <v>0</v>
      </c>
      <c r="AF852" s="113">
        <v>800</v>
      </c>
      <c r="AG852" s="130"/>
      <c r="AH852" s="54">
        <f t="shared" si="33"/>
        <v>0</v>
      </c>
      <c r="AI852" s="54">
        <f t="shared" si="34"/>
        <v>0</v>
      </c>
      <c r="AJ852" s="135">
        <v>100000000</v>
      </c>
      <c r="AK852" s="180">
        <v>50115</v>
      </c>
      <c r="AL852" s="109" t="s">
        <v>1956</v>
      </c>
      <c r="AM852" s="136">
        <v>100000000</v>
      </c>
      <c r="AN852" s="222" t="s">
        <v>1957</v>
      </c>
    </row>
    <row r="853" spans="1:40" ht="25.5" x14ac:dyDescent="0.25">
      <c r="A853" s="96">
        <v>1</v>
      </c>
      <c r="B853" s="97" t="s">
        <v>5</v>
      </c>
      <c r="C853" s="96">
        <v>9</v>
      </c>
      <c r="D853" s="96" t="s">
        <v>1920</v>
      </c>
      <c r="E853" s="97" t="s">
        <v>1921</v>
      </c>
      <c r="F853" s="98">
        <v>3</v>
      </c>
      <c r="G853" s="96" t="s">
        <v>1952</v>
      </c>
      <c r="H853" s="97" t="s">
        <v>1953</v>
      </c>
      <c r="I853" s="96">
        <v>4</v>
      </c>
      <c r="J853" s="96"/>
      <c r="K853" s="97" t="s">
        <v>1954</v>
      </c>
      <c r="L853" s="98">
        <v>2020051290031</v>
      </c>
      <c r="M853" s="96">
        <v>1</v>
      </c>
      <c r="N853" s="96">
        <v>1931</v>
      </c>
      <c r="O853" s="97" t="str">
        <f>+VLOOKUP(N853,'[8]Productos PD'!$B$2:$C$349,2,FALSE)</f>
        <v>Instituciones Educativas oficiales beneficiadas con la alianza ERA.</v>
      </c>
      <c r="P853" s="96" t="s">
        <v>952</v>
      </c>
      <c r="Q853" s="96">
        <v>1</v>
      </c>
      <c r="R853" s="122" t="s">
        <v>1180</v>
      </c>
      <c r="S853" s="125">
        <v>3</v>
      </c>
      <c r="T853" s="97" t="s">
        <v>1911</v>
      </c>
      <c r="U853" s="97" t="s">
        <v>1958</v>
      </c>
      <c r="V853" s="96" t="s">
        <v>952</v>
      </c>
      <c r="W853" s="125">
        <v>3</v>
      </c>
      <c r="X853" s="96" t="s">
        <v>956</v>
      </c>
      <c r="Y853" s="144">
        <v>0.4</v>
      </c>
      <c r="Z853" s="126">
        <v>0</v>
      </c>
      <c r="AA853" s="126">
        <v>0</v>
      </c>
      <c r="AB853" s="113">
        <v>0</v>
      </c>
      <c r="AC853" s="134">
        <v>0</v>
      </c>
      <c r="AD853" s="113">
        <v>1</v>
      </c>
      <c r="AE853" s="132">
        <v>0</v>
      </c>
      <c r="AF853" s="113">
        <v>2</v>
      </c>
      <c r="AG853" s="130"/>
      <c r="AH853" s="54">
        <f t="shared" si="33"/>
        <v>0</v>
      </c>
      <c r="AI853" s="54">
        <f t="shared" si="34"/>
        <v>0</v>
      </c>
      <c r="AJ853" s="135">
        <v>135000000</v>
      </c>
      <c r="AK853" s="180">
        <v>30119</v>
      </c>
      <c r="AL853" s="109" t="s">
        <v>957</v>
      </c>
      <c r="AM853" s="136">
        <v>0</v>
      </c>
      <c r="AN853" s="222" t="s">
        <v>1959</v>
      </c>
    </row>
    <row r="854" spans="1:40" ht="25.5" x14ac:dyDescent="0.25">
      <c r="A854" s="96">
        <v>1</v>
      </c>
      <c r="B854" s="97" t="s">
        <v>5</v>
      </c>
      <c r="C854" s="96">
        <v>9</v>
      </c>
      <c r="D854" s="96" t="s">
        <v>1920</v>
      </c>
      <c r="E854" s="97" t="s">
        <v>1921</v>
      </c>
      <c r="F854" s="98">
        <v>3</v>
      </c>
      <c r="G854" s="96" t="s">
        <v>1952</v>
      </c>
      <c r="H854" s="97" t="s">
        <v>1953</v>
      </c>
      <c r="I854" s="96">
        <v>4</v>
      </c>
      <c r="J854" s="96"/>
      <c r="K854" s="97" t="s">
        <v>1954</v>
      </c>
      <c r="L854" s="98">
        <v>2020051290031</v>
      </c>
      <c r="M854" s="96">
        <v>2</v>
      </c>
      <c r="N854" s="96">
        <v>1932</v>
      </c>
      <c r="O854" s="97" t="str">
        <f>+VLOOKUP(N854,'[8]Productos PD'!$B$2:$C$349,2,FALSE)</f>
        <v>Maestros formados en pedagogías activas con la alianza ERA.</v>
      </c>
      <c r="P854" s="96" t="s">
        <v>952</v>
      </c>
      <c r="Q854" s="96">
        <v>15</v>
      </c>
      <c r="R854" s="122" t="s">
        <v>953</v>
      </c>
      <c r="S854" s="125">
        <v>15</v>
      </c>
      <c r="T854" s="97" t="s">
        <v>1911</v>
      </c>
      <c r="U854" s="97" t="s">
        <v>1960</v>
      </c>
      <c r="V854" s="96" t="s">
        <v>952</v>
      </c>
      <c r="W854" s="125">
        <v>20</v>
      </c>
      <c r="X854" s="96" t="s">
        <v>956</v>
      </c>
      <c r="Y854" s="144">
        <v>0.2</v>
      </c>
      <c r="Z854" s="126">
        <v>0</v>
      </c>
      <c r="AA854" s="126">
        <v>0</v>
      </c>
      <c r="AB854" s="113">
        <v>0</v>
      </c>
      <c r="AC854" s="134">
        <v>0</v>
      </c>
      <c r="AD854" s="113">
        <v>20</v>
      </c>
      <c r="AE854" s="132">
        <v>0</v>
      </c>
      <c r="AF854" s="113">
        <v>0</v>
      </c>
      <c r="AG854" s="130"/>
      <c r="AH854" s="54">
        <f t="shared" si="33"/>
        <v>0</v>
      </c>
      <c r="AI854" s="54">
        <f t="shared" si="34"/>
        <v>0</v>
      </c>
      <c r="AJ854" s="135">
        <v>10000000</v>
      </c>
      <c r="AK854" s="180">
        <v>30120</v>
      </c>
      <c r="AL854" s="109" t="s">
        <v>957</v>
      </c>
      <c r="AM854" s="136"/>
      <c r="AN854" s="222" t="s">
        <v>1961</v>
      </c>
    </row>
    <row r="855" spans="1:40" ht="25.5" x14ac:dyDescent="0.25">
      <c r="A855" s="96">
        <v>1</v>
      </c>
      <c r="B855" s="97" t="s">
        <v>5</v>
      </c>
      <c r="C855" s="96">
        <v>9</v>
      </c>
      <c r="D855" s="96" t="s">
        <v>1920</v>
      </c>
      <c r="E855" s="97" t="s">
        <v>1921</v>
      </c>
      <c r="F855" s="98">
        <v>3</v>
      </c>
      <c r="G855" s="96" t="s">
        <v>1952</v>
      </c>
      <c r="H855" s="97" t="s">
        <v>1953</v>
      </c>
      <c r="I855" s="96">
        <v>4</v>
      </c>
      <c r="J855" s="96"/>
      <c r="K855" s="97" t="s">
        <v>1954</v>
      </c>
      <c r="L855" s="98">
        <v>2020051290031</v>
      </c>
      <c r="M855" s="96">
        <v>3</v>
      </c>
      <c r="N855" s="96">
        <v>1933</v>
      </c>
      <c r="O855" s="97" t="str">
        <f>+VLOOKUP(N855,'[8]Productos PD'!$B$2:$C$349,2,FALSE)</f>
        <v>Estudiantes beneficiados de la Universidad en el campo con la alianza ERA.</v>
      </c>
      <c r="P855" s="96" t="s">
        <v>952</v>
      </c>
      <c r="Q855" s="96">
        <v>15</v>
      </c>
      <c r="R855" s="122" t="s">
        <v>1180</v>
      </c>
      <c r="S855" s="125">
        <v>15</v>
      </c>
      <c r="T855" s="97" t="s">
        <v>1911</v>
      </c>
      <c r="U855" s="97" t="s">
        <v>1962</v>
      </c>
      <c r="V855" s="96" t="s">
        <v>952</v>
      </c>
      <c r="W855" s="125">
        <v>15</v>
      </c>
      <c r="X855" s="103" t="s">
        <v>962</v>
      </c>
      <c r="Y855" s="144">
        <v>1</v>
      </c>
      <c r="Z855" s="126">
        <v>0</v>
      </c>
      <c r="AA855" s="126">
        <v>0</v>
      </c>
      <c r="AB855" s="113">
        <v>0</v>
      </c>
      <c r="AC855" s="134">
        <v>0</v>
      </c>
      <c r="AD855" s="113">
        <v>15</v>
      </c>
      <c r="AE855" s="132">
        <v>0</v>
      </c>
      <c r="AF855" s="113">
        <v>15</v>
      </c>
      <c r="AG855" s="130"/>
      <c r="AH855" s="54">
        <f t="shared" si="33"/>
        <v>0</v>
      </c>
      <c r="AI855" s="54">
        <f t="shared" si="34"/>
        <v>0</v>
      </c>
      <c r="AJ855" s="135">
        <v>18000000</v>
      </c>
      <c r="AK855" s="180"/>
      <c r="AL855" s="108" t="s">
        <v>965</v>
      </c>
      <c r="AM855" s="136"/>
      <c r="AN855" s="222" t="s">
        <v>1963</v>
      </c>
    </row>
    <row r="856" spans="1:40" ht="25.5" x14ac:dyDescent="0.25">
      <c r="A856" s="96">
        <v>1</v>
      </c>
      <c r="B856" s="97" t="s">
        <v>5</v>
      </c>
      <c r="C856" s="96">
        <v>9</v>
      </c>
      <c r="D856" s="96" t="s">
        <v>1920</v>
      </c>
      <c r="E856" s="97" t="s">
        <v>1921</v>
      </c>
      <c r="F856" s="98">
        <v>4</v>
      </c>
      <c r="G856" s="96" t="s">
        <v>1964</v>
      </c>
      <c r="H856" s="97" t="s">
        <v>1965</v>
      </c>
      <c r="I856" s="96">
        <v>4</v>
      </c>
      <c r="J856" s="96"/>
      <c r="K856" s="97" t="s">
        <v>1966</v>
      </c>
      <c r="L856" s="98">
        <v>2020051290033</v>
      </c>
      <c r="M856" s="96">
        <v>1</v>
      </c>
      <c r="N856" s="96">
        <v>1941</v>
      </c>
      <c r="O856" s="97" t="str">
        <f>+VLOOKUP(N856,'[8]Productos PD'!$B$2:$C$349,2,FALSE)</f>
        <v>Acciones de apoyo Matricula oficial en edad escolar y adultos.</v>
      </c>
      <c r="P856" s="96" t="s">
        <v>952</v>
      </c>
      <c r="Q856" s="96">
        <v>4</v>
      </c>
      <c r="R856" s="122" t="s">
        <v>953</v>
      </c>
      <c r="S856" s="125">
        <v>10500</v>
      </c>
      <c r="T856" s="97" t="s">
        <v>1911</v>
      </c>
      <c r="U856" s="97" t="s">
        <v>1967</v>
      </c>
      <c r="V856" s="96" t="s">
        <v>1427</v>
      </c>
      <c r="W856" s="125">
        <v>10500</v>
      </c>
      <c r="X856" s="103" t="s">
        <v>962</v>
      </c>
      <c r="Y856" s="144">
        <v>1</v>
      </c>
      <c r="Z856" s="126">
        <v>0</v>
      </c>
      <c r="AA856" s="126">
        <v>0</v>
      </c>
      <c r="AB856" s="113">
        <v>0</v>
      </c>
      <c r="AC856" s="134">
        <v>0</v>
      </c>
      <c r="AD856" s="113">
        <v>10500</v>
      </c>
      <c r="AE856" s="132">
        <v>10098</v>
      </c>
      <c r="AF856" s="113">
        <v>10500</v>
      </c>
      <c r="AG856" s="130"/>
      <c r="AH856" s="54">
        <f t="shared" si="33"/>
        <v>1</v>
      </c>
      <c r="AI856" s="54">
        <f t="shared" si="34"/>
        <v>1</v>
      </c>
      <c r="AJ856" s="135">
        <v>15423737</v>
      </c>
      <c r="AK856" s="180">
        <v>30111</v>
      </c>
      <c r="AL856" s="109" t="s">
        <v>957</v>
      </c>
      <c r="AM856" s="136">
        <v>3950000</v>
      </c>
      <c r="AN856" s="222"/>
    </row>
    <row r="857" spans="1:40" ht="25.5" x14ac:dyDescent="0.25">
      <c r="A857" s="96">
        <v>1</v>
      </c>
      <c r="B857" s="97" t="s">
        <v>5</v>
      </c>
      <c r="C857" s="96">
        <v>9</v>
      </c>
      <c r="D857" s="96" t="s">
        <v>1920</v>
      </c>
      <c r="E857" s="97" t="s">
        <v>1921</v>
      </c>
      <c r="F857" s="98">
        <v>4</v>
      </c>
      <c r="G857" s="96" t="s">
        <v>1964</v>
      </c>
      <c r="H857" s="97" t="s">
        <v>1965</v>
      </c>
      <c r="I857" s="96">
        <v>4</v>
      </c>
      <c r="J857" s="96">
        <v>17</v>
      </c>
      <c r="K857" s="97" t="s">
        <v>1966</v>
      </c>
      <c r="L857" s="98">
        <v>2020051290033</v>
      </c>
      <c r="M857" s="96">
        <v>2</v>
      </c>
      <c r="N857" s="96">
        <v>1942</v>
      </c>
      <c r="O857" s="97" t="str">
        <f>+VLOOKUP(N857,'[8]Productos PD'!$B$2:$C$349,2,FALSE)</f>
        <v>Estudiantes beneficiados con transporte escolar.</v>
      </c>
      <c r="P857" s="96" t="s">
        <v>952</v>
      </c>
      <c r="Q857" s="96">
        <v>315</v>
      </c>
      <c r="R857" s="122" t="s">
        <v>1180</v>
      </c>
      <c r="S857" s="125">
        <v>315</v>
      </c>
      <c r="T857" s="97" t="s">
        <v>1911</v>
      </c>
      <c r="U857" s="97" t="s">
        <v>1968</v>
      </c>
      <c r="V857" s="96" t="s">
        <v>952</v>
      </c>
      <c r="W857" s="125">
        <v>315</v>
      </c>
      <c r="X857" s="103" t="s">
        <v>962</v>
      </c>
      <c r="Y857" s="144">
        <v>0.5</v>
      </c>
      <c r="Z857" s="126">
        <v>0</v>
      </c>
      <c r="AA857" s="126">
        <v>0</v>
      </c>
      <c r="AB857" s="113">
        <v>0</v>
      </c>
      <c r="AC857" s="134">
        <v>0</v>
      </c>
      <c r="AD857" s="113">
        <v>315</v>
      </c>
      <c r="AE857" s="132">
        <v>160</v>
      </c>
      <c r="AF857" s="113">
        <v>315</v>
      </c>
      <c r="AG857" s="113"/>
      <c r="AH857" s="54">
        <f t="shared" si="33"/>
        <v>1</v>
      </c>
      <c r="AI857" s="54">
        <f t="shared" si="34"/>
        <v>1</v>
      </c>
      <c r="AJ857" s="135">
        <v>185756799.99999994</v>
      </c>
      <c r="AK857" s="180">
        <v>50112</v>
      </c>
      <c r="AL857" s="109" t="s">
        <v>1956</v>
      </c>
      <c r="AM857" s="136">
        <v>19374115</v>
      </c>
      <c r="AN857" s="222"/>
    </row>
    <row r="858" spans="1:40" ht="25.5" x14ac:dyDescent="0.25">
      <c r="A858" s="96">
        <v>1</v>
      </c>
      <c r="B858" s="97" t="s">
        <v>5</v>
      </c>
      <c r="C858" s="96">
        <v>9</v>
      </c>
      <c r="D858" s="96" t="s">
        <v>1920</v>
      </c>
      <c r="E858" s="97" t="s">
        <v>1921</v>
      </c>
      <c r="F858" s="98">
        <v>4</v>
      </c>
      <c r="G858" s="96" t="s">
        <v>1964</v>
      </c>
      <c r="H858" s="97" t="s">
        <v>1965</v>
      </c>
      <c r="I858" s="96">
        <v>4</v>
      </c>
      <c r="J858" s="96">
        <v>9</v>
      </c>
      <c r="K858" s="97" t="s">
        <v>1966</v>
      </c>
      <c r="L858" s="98">
        <v>2020051290033</v>
      </c>
      <c r="M858" s="96">
        <v>5</v>
      </c>
      <c r="N858" s="96">
        <v>1945</v>
      </c>
      <c r="O858" s="97" t="str">
        <f>+VLOOKUP(N858,'[8]Productos PD'!$B$2:$C$349,2,FALSE)</f>
        <v>Acciones para la dotación de instituciones educativas, sedes, centros educativos rurales con material didáctico, y TICS.</v>
      </c>
      <c r="P858" s="96" t="s">
        <v>952</v>
      </c>
      <c r="Q858" s="96">
        <v>4</v>
      </c>
      <c r="R858" s="122" t="s">
        <v>953</v>
      </c>
      <c r="S858" s="125">
        <v>1</v>
      </c>
      <c r="T858" s="97" t="s">
        <v>1911</v>
      </c>
      <c r="U858" s="97" t="s">
        <v>1969</v>
      </c>
      <c r="V858" s="96" t="s">
        <v>952</v>
      </c>
      <c r="W858" s="125">
        <v>4</v>
      </c>
      <c r="X858" s="96" t="s">
        <v>956</v>
      </c>
      <c r="Y858" s="144">
        <v>0.5</v>
      </c>
      <c r="Z858" s="126">
        <v>0</v>
      </c>
      <c r="AA858" s="126">
        <v>0</v>
      </c>
      <c r="AB858" s="113">
        <v>0</v>
      </c>
      <c r="AC858" s="134">
        <v>0</v>
      </c>
      <c r="AD858" s="113">
        <v>2</v>
      </c>
      <c r="AE858" s="132">
        <v>1</v>
      </c>
      <c r="AF858" s="113">
        <v>2</v>
      </c>
      <c r="AG858" s="113"/>
      <c r="AH858" s="54">
        <f t="shared" si="33"/>
        <v>0.25</v>
      </c>
      <c r="AI858" s="54">
        <f t="shared" si="34"/>
        <v>0.25</v>
      </c>
      <c r="AJ858" s="135">
        <v>50000000</v>
      </c>
      <c r="AK858" s="180">
        <v>30119</v>
      </c>
      <c r="AL858" s="109" t="s">
        <v>957</v>
      </c>
      <c r="AM858" s="136">
        <v>0</v>
      </c>
      <c r="AN858" s="222" t="s">
        <v>1970</v>
      </c>
    </row>
    <row r="859" spans="1:40" ht="25.5" x14ac:dyDescent="0.25">
      <c r="A859" s="96">
        <v>1</v>
      </c>
      <c r="B859" s="97" t="s">
        <v>5</v>
      </c>
      <c r="C859" s="96">
        <v>9</v>
      </c>
      <c r="D859" s="96" t="s">
        <v>1920</v>
      </c>
      <c r="E859" s="97" t="s">
        <v>1921</v>
      </c>
      <c r="F859" s="98">
        <v>4</v>
      </c>
      <c r="G859" s="96" t="s">
        <v>1964</v>
      </c>
      <c r="H859" s="97" t="s">
        <v>1965</v>
      </c>
      <c r="I859" s="96">
        <v>4</v>
      </c>
      <c r="J859" s="96">
        <v>9</v>
      </c>
      <c r="K859" s="97" t="s">
        <v>1966</v>
      </c>
      <c r="L859" s="98">
        <v>2020051290033</v>
      </c>
      <c r="M859" s="96">
        <v>6</v>
      </c>
      <c r="N859" s="96">
        <v>1946</v>
      </c>
      <c r="O859" s="97" t="str">
        <f>+VLOOKUP(N859,'[8]Productos PD'!$B$2:$C$349,2,FALSE)</f>
        <v>Acciones para el mejoramiento y ampliación a la cobertura municipal en los servicios de bienestar y convivencia estudiantil.</v>
      </c>
      <c r="P859" s="96" t="s">
        <v>952</v>
      </c>
      <c r="Q859" s="96">
        <v>4</v>
      </c>
      <c r="R859" s="122" t="s">
        <v>953</v>
      </c>
      <c r="S859" s="125">
        <v>1</v>
      </c>
      <c r="T859" s="97" t="s">
        <v>1911</v>
      </c>
      <c r="U859" s="97" t="s">
        <v>1971</v>
      </c>
      <c r="V859" s="96" t="s">
        <v>952</v>
      </c>
      <c r="W859" s="125">
        <v>1</v>
      </c>
      <c r="X859" s="103" t="s">
        <v>962</v>
      </c>
      <c r="Y859" s="144">
        <v>0.5</v>
      </c>
      <c r="Z859" s="126">
        <v>0</v>
      </c>
      <c r="AA859" s="126">
        <v>1</v>
      </c>
      <c r="AB859" s="113">
        <v>2</v>
      </c>
      <c r="AC859" s="134">
        <v>2</v>
      </c>
      <c r="AD859" s="113">
        <v>7</v>
      </c>
      <c r="AE859" s="132">
        <v>7</v>
      </c>
      <c r="AF859" s="113">
        <v>0</v>
      </c>
      <c r="AG859" s="113"/>
      <c r="AH859" s="54">
        <f t="shared" si="33"/>
        <v>1</v>
      </c>
      <c r="AI859" s="54">
        <f t="shared" si="34"/>
        <v>1</v>
      </c>
      <c r="AJ859" s="135">
        <v>264407091</v>
      </c>
      <c r="AK859" s="180">
        <v>50107</v>
      </c>
      <c r="AL859" s="109" t="s">
        <v>1956</v>
      </c>
      <c r="AM859" s="135">
        <v>264407091</v>
      </c>
      <c r="AN859" s="222" t="s">
        <v>1972</v>
      </c>
    </row>
    <row r="860" spans="1:40" ht="25.5" x14ac:dyDescent="0.25">
      <c r="A860" s="96">
        <v>1</v>
      </c>
      <c r="B860" s="97" t="s">
        <v>5</v>
      </c>
      <c r="C860" s="96">
        <v>9</v>
      </c>
      <c r="D860" s="96" t="s">
        <v>1920</v>
      </c>
      <c r="E860" s="97" t="s">
        <v>1921</v>
      </c>
      <c r="F860" s="98">
        <v>4</v>
      </c>
      <c r="G860" s="96" t="s">
        <v>1964</v>
      </c>
      <c r="H860" s="97" t="s">
        <v>1965</v>
      </c>
      <c r="I860" s="96">
        <v>4</v>
      </c>
      <c r="J860" s="96">
        <v>9</v>
      </c>
      <c r="K860" s="97" t="s">
        <v>1966</v>
      </c>
      <c r="L860" s="98">
        <v>2020051290033</v>
      </c>
      <c r="M860" s="96">
        <v>6</v>
      </c>
      <c r="N860" s="96">
        <v>1946</v>
      </c>
      <c r="O860" s="97" t="str">
        <f>+VLOOKUP(N860,'[8]Productos PD'!$B$2:$C$349,2,FALSE)</f>
        <v>Acciones para el mejoramiento y ampliación a la cobertura municipal en los servicios de bienestar y convivencia estudiantil.</v>
      </c>
      <c r="P860" s="96" t="s">
        <v>952</v>
      </c>
      <c r="Q860" s="96">
        <v>4</v>
      </c>
      <c r="R860" s="122" t="s">
        <v>953</v>
      </c>
      <c r="S860" s="125">
        <v>1</v>
      </c>
      <c r="T860" s="97" t="s">
        <v>1911</v>
      </c>
      <c r="U860" s="97" t="s">
        <v>1971</v>
      </c>
      <c r="V860" s="96" t="s">
        <v>952</v>
      </c>
      <c r="W860" s="125">
        <v>1</v>
      </c>
      <c r="X860" s="103" t="s">
        <v>962</v>
      </c>
      <c r="Y860" s="144">
        <v>0.5</v>
      </c>
      <c r="Z860" s="126">
        <v>0</v>
      </c>
      <c r="AA860" s="126">
        <v>1</v>
      </c>
      <c r="AB860" s="113">
        <v>2</v>
      </c>
      <c r="AC860" s="134">
        <v>2</v>
      </c>
      <c r="AD860" s="113">
        <v>7</v>
      </c>
      <c r="AE860" s="132">
        <v>7</v>
      </c>
      <c r="AF860" s="113">
        <v>0</v>
      </c>
      <c r="AG860" s="113"/>
      <c r="AH860" s="54">
        <f t="shared" si="33"/>
        <v>1</v>
      </c>
      <c r="AI860" s="54">
        <f t="shared" si="34"/>
        <v>1</v>
      </c>
      <c r="AJ860" s="135">
        <v>256630412</v>
      </c>
      <c r="AK860" s="180">
        <v>50110</v>
      </c>
      <c r="AL860" s="109" t="s">
        <v>1956</v>
      </c>
      <c r="AM860" s="135">
        <v>256630412</v>
      </c>
      <c r="AN860" s="222" t="s">
        <v>1972</v>
      </c>
    </row>
    <row r="861" spans="1:40" ht="25.5" x14ac:dyDescent="0.25">
      <c r="A861" s="96">
        <v>1</v>
      </c>
      <c r="B861" s="97" t="s">
        <v>5</v>
      </c>
      <c r="C861" s="96">
        <v>9</v>
      </c>
      <c r="D861" s="96" t="s">
        <v>1920</v>
      </c>
      <c r="E861" s="97" t="s">
        <v>1921</v>
      </c>
      <c r="F861" s="98">
        <v>4</v>
      </c>
      <c r="G861" s="96" t="s">
        <v>1964</v>
      </c>
      <c r="H861" s="97" t="s">
        <v>1965</v>
      </c>
      <c r="I861" s="96">
        <v>4</v>
      </c>
      <c r="J861" s="96">
        <v>9</v>
      </c>
      <c r="K861" s="97" t="s">
        <v>1966</v>
      </c>
      <c r="L861" s="98">
        <v>2020051290033</v>
      </c>
      <c r="M861" s="96">
        <v>6</v>
      </c>
      <c r="N861" s="96">
        <v>1946</v>
      </c>
      <c r="O861" s="97" t="str">
        <f>+VLOOKUP(N861,'[8]Productos PD'!$B$2:$C$349,2,FALSE)</f>
        <v>Acciones para el mejoramiento y ampliación a la cobertura municipal en los servicios de bienestar y convivencia estudiantil.</v>
      </c>
      <c r="P861" s="96" t="s">
        <v>952</v>
      </c>
      <c r="Q861" s="96">
        <v>4</v>
      </c>
      <c r="R861" s="122" t="s">
        <v>953</v>
      </c>
      <c r="S861" s="125">
        <v>1</v>
      </c>
      <c r="T861" s="97" t="s">
        <v>1911</v>
      </c>
      <c r="U861" s="97" t="s">
        <v>1971</v>
      </c>
      <c r="V861" s="96" t="s">
        <v>952</v>
      </c>
      <c r="W861" s="125">
        <v>1</v>
      </c>
      <c r="X861" s="103" t="s">
        <v>962</v>
      </c>
      <c r="Y861" s="144">
        <v>0.5</v>
      </c>
      <c r="Z861" s="126">
        <v>0</v>
      </c>
      <c r="AA861" s="126">
        <v>1</v>
      </c>
      <c r="AB861" s="113">
        <v>2</v>
      </c>
      <c r="AC861" s="134">
        <v>2</v>
      </c>
      <c r="AD861" s="113">
        <v>7</v>
      </c>
      <c r="AE861" s="132">
        <v>7</v>
      </c>
      <c r="AF861" s="113">
        <v>0</v>
      </c>
      <c r="AG861" s="113"/>
      <c r="AH861" s="54">
        <f t="shared" si="33"/>
        <v>1</v>
      </c>
      <c r="AI861" s="54">
        <f t="shared" si="34"/>
        <v>1</v>
      </c>
      <c r="AJ861" s="135">
        <v>256630412</v>
      </c>
      <c r="AK861" s="180">
        <v>50114</v>
      </c>
      <c r="AL861" s="109" t="s">
        <v>1956</v>
      </c>
      <c r="AM861" s="135">
        <v>256630412</v>
      </c>
      <c r="AN861" s="222" t="s">
        <v>1972</v>
      </c>
    </row>
    <row r="862" spans="1:40" ht="25.5" x14ac:dyDescent="0.25">
      <c r="A862" s="96">
        <v>1</v>
      </c>
      <c r="B862" s="97" t="s">
        <v>5</v>
      </c>
      <c r="C862" s="96">
        <v>9</v>
      </c>
      <c r="D862" s="96" t="s">
        <v>1920</v>
      </c>
      <c r="E862" s="97" t="s">
        <v>1921</v>
      </c>
      <c r="F862" s="98">
        <v>4</v>
      </c>
      <c r="G862" s="96" t="s">
        <v>1964</v>
      </c>
      <c r="H862" s="97" t="s">
        <v>1965</v>
      </c>
      <c r="I862" s="96">
        <v>4</v>
      </c>
      <c r="J862" s="96">
        <v>9</v>
      </c>
      <c r="K862" s="97" t="s">
        <v>1966</v>
      </c>
      <c r="L862" s="98">
        <v>2020051290033</v>
      </c>
      <c r="M862" s="96">
        <v>6</v>
      </c>
      <c r="N862" s="96">
        <v>1946</v>
      </c>
      <c r="O862" s="97" t="str">
        <f>+VLOOKUP(N862,'[8]Productos PD'!$B$2:$C$349,2,FALSE)</f>
        <v>Acciones para el mejoramiento y ampliación a la cobertura municipal en los servicios de bienestar y convivencia estudiantil.</v>
      </c>
      <c r="P862" s="109" t="s">
        <v>952</v>
      </c>
      <c r="Q862" s="109">
        <v>4</v>
      </c>
      <c r="R862" s="111" t="s">
        <v>953</v>
      </c>
      <c r="S862" s="126">
        <v>26</v>
      </c>
      <c r="T862" s="97" t="s">
        <v>1911</v>
      </c>
      <c r="U862" s="97" t="s">
        <v>1973</v>
      </c>
      <c r="V862" s="96" t="s">
        <v>1427</v>
      </c>
      <c r="W862" s="125">
        <v>12</v>
      </c>
      <c r="X862" s="96" t="s">
        <v>956</v>
      </c>
      <c r="Y862" s="144">
        <v>0.5</v>
      </c>
      <c r="Z862" s="126">
        <v>3</v>
      </c>
      <c r="AA862" s="126">
        <v>1</v>
      </c>
      <c r="AB862" s="113">
        <v>3</v>
      </c>
      <c r="AC862" s="134">
        <v>3</v>
      </c>
      <c r="AD862" s="113">
        <v>3</v>
      </c>
      <c r="AE862" s="132">
        <v>25</v>
      </c>
      <c r="AF862" s="113">
        <v>3</v>
      </c>
      <c r="AG862" s="130"/>
      <c r="AH862" s="54">
        <f t="shared" si="33"/>
        <v>2.4166666666666665</v>
      </c>
      <c r="AI862" s="54">
        <f t="shared" si="34"/>
        <v>1</v>
      </c>
      <c r="AJ862" s="135">
        <v>302180912</v>
      </c>
      <c r="AK862" s="180">
        <v>50113</v>
      </c>
      <c r="AL862" s="109" t="s">
        <v>1956</v>
      </c>
      <c r="AM862" s="179">
        <v>46735698</v>
      </c>
      <c r="AN862" s="222"/>
    </row>
    <row r="863" spans="1:40" ht="25.5" x14ac:dyDescent="0.25">
      <c r="A863" s="96">
        <v>1</v>
      </c>
      <c r="B863" s="97" t="s">
        <v>5</v>
      </c>
      <c r="C863" s="96">
        <v>9</v>
      </c>
      <c r="D863" s="96" t="s">
        <v>1920</v>
      </c>
      <c r="E863" s="97" t="s">
        <v>1921</v>
      </c>
      <c r="F863" s="98">
        <v>4</v>
      </c>
      <c r="G863" s="96" t="s">
        <v>1964</v>
      </c>
      <c r="H863" s="97" t="s">
        <v>1965</v>
      </c>
      <c r="I863" s="96">
        <v>4</v>
      </c>
      <c r="J863" s="96">
        <v>9</v>
      </c>
      <c r="K863" s="97" t="s">
        <v>1966</v>
      </c>
      <c r="L863" s="98">
        <v>2020051290033</v>
      </c>
      <c r="M863" s="96">
        <v>6</v>
      </c>
      <c r="N863" s="96">
        <v>1946</v>
      </c>
      <c r="O863" s="97" t="s">
        <v>61</v>
      </c>
      <c r="P863" s="109" t="s">
        <v>952</v>
      </c>
      <c r="Q863" s="109">
        <v>4</v>
      </c>
      <c r="R863" s="111" t="s">
        <v>953</v>
      </c>
      <c r="S863" s="126">
        <v>26</v>
      </c>
      <c r="T863" s="223" t="s">
        <v>1911</v>
      </c>
      <c r="U863" s="223" t="s">
        <v>1973</v>
      </c>
      <c r="V863" s="109" t="s">
        <v>1427</v>
      </c>
      <c r="W863" s="126">
        <v>12</v>
      </c>
      <c r="X863" s="109" t="s">
        <v>956</v>
      </c>
      <c r="Y863" s="144">
        <v>1</v>
      </c>
      <c r="Z863" s="126">
        <v>3</v>
      </c>
      <c r="AA863" s="126">
        <v>1</v>
      </c>
      <c r="AB863" s="113">
        <v>3</v>
      </c>
      <c r="AC863" s="134">
        <v>3</v>
      </c>
      <c r="AD863" s="113">
        <v>3</v>
      </c>
      <c r="AE863" s="132">
        <v>25</v>
      </c>
      <c r="AF863" s="113">
        <v>3</v>
      </c>
      <c r="AG863" s="130"/>
      <c r="AH863" s="54">
        <f t="shared" si="33"/>
        <v>2.4166666666666665</v>
      </c>
      <c r="AI863" s="54">
        <f t="shared" si="34"/>
        <v>1</v>
      </c>
      <c r="AJ863" s="135">
        <v>142362740</v>
      </c>
      <c r="AK863" s="180">
        <v>50121</v>
      </c>
      <c r="AL863" s="109" t="s">
        <v>1956</v>
      </c>
      <c r="AM863" s="179">
        <v>132135910</v>
      </c>
      <c r="AN863" s="222"/>
    </row>
    <row r="864" spans="1:40" ht="25.5" x14ac:dyDescent="0.25">
      <c r="A864" s="96">
        <v>1</v>
      </c>
      <c r="B864" s="97" t="s">
        <v>5</v>
      </c>
      <c r="C864" s="96">
        <v>9</v>
      </c>
      <c r="D864" s="96" t="s">
        <v>1920</v>
      </c>
      <c r="E864" s="97" t="s">
        <v>1921</v>
      </c>
      <c r="F864" s="98">
        <v>4</v>
      </c>
      <c r="G864" s="96" t="s">
        <v>1964</v>
      </c>
      <c r="H864" s="97" t="s">
        <v>1965</v>
      </c>
      <c r="I864" s="96">
        <v>4</v>
      </c>
      <c r="J864" s="96">
        <v>9</v>
      </c>
      <c r="K864" s="97" t="s">
        <v>1966</v>
      </c>
      <c r="L864" s="98">
        <v>2020051290033</v>
      </c>
      <c r="M864" s="96">
        <v>6</v>
      </c>
      <c r="N864" s="96">
        <v>1947</v>
      </c>
      <c r="O864" s="97" t="str">
        <f>+VLOOKUP(N864,'[8]Productos PD'!$B$2:$C$349,2,FALSE)</f>
        <v>Acciones para favorecer las diferentes modalidades educativas para la población adulta (sabatino y/o nocturno y/o digital).</v>
      </c>
      <c r="P864" s="109" t="s">
        <v>952</v>
      </c>
      <c r="Q864" s="109">
        <v>4</v>
      </c>
      <c r="R864" s="111" t="s">
        <v>953</v>
      </c>
      <c r="S864" s="127">
        <v>0.03</v>
      </c>
      <c r="T864" s="154" t="s">
        <v>1911</v>
      </c>
      <c r="U864" s="154" t="s">
        <v>1974</v>
      </c>
      <c r="V864" s="109" t="s">
        <v>983</v>
      </c>
      <c r="W864" s="111">
        <v>0.03</v>
      </c>
      <c r="X864" s="113" t="s">
        <v>962</v>
      </c>
      <c r="Y864" s="144">
        <v>1</v>
      </c>
      <c r="Z864" s="54">
        <v>0</v>
      </c>
      <c r="AA864" s="54">
        <v>0</v>
      </c>
      <c r="AB864" s="54">
        <v>0</v>
      </c>
      <c r="AC864" s="143">
        <v>0</v>
      </c>
      <c r="AD864" s="54">
        <v>0.03</v>
      </c>
      <c r="AE864" s="170"/>
      <c r="AF864" s="54">
        <v>0.03</v>
      </c>
      <c r="AG864" s="113"/>
      <c r="AH864" s="54">
        <f t="shared" si="33"/>
        <v>0</v>
      </c>
      <c r="AI864" s="54">
        <f t="shared" si="34"/>
        <v>0</v>
      </c>
      <c r="AJ864" s="135">
        <v>36000000</v>
      </c>
      <c r="AK864" s="148"/>
      <c r="AL864" s="149" t="s">
        <v>965</v>
      </c>
      <c r="AM864" s="136">
        <v>27000000</v>
      </c>
      <c r="AN864" s="222" t="s">
        <v>1975</v>
      </c>
    </row>
    <row r="865" spans="1:40" ht="25.5" x14ac:dyDescent="0.25">
      <c r="A865" s="96">
        <v>1</v>
      </c>
      <c r="B865" s="97" t="s">
        <v>5</v>
      </c>
      <c r="C865" s="96">
        <v>9</v>
      </c>
      <c r="D865" s="96" t="s">
        <v>1920</v>
      </c>
      <c r="E865" s="97" t="s">
        <v>1921</v>
      </c>
      <c r="F865" s="98">
        <v>5</v>
      </c>
      <c r="G865" s="96" t="s">
        <v>1976</v>
      </c>
      <c r="H865" s="97" t="s">
        <v>1977</v>
      </c>
      <c r="I865" s="96">
        <v>4</v>
      </c>
      <c r="J865" s="96"/>
      <c r="K865" s="97" t="s">
        <v>1978</v>
      </c>
      <c r="L865" s="98">
        <v>2020051290028</v>
      </c>
      <c r="M865" s="96">
        <v>1</v>
      </c>
      <c r="N865" s="96">
        <v>1951</v>
      </c>
      <c r="O865" s="97" t="str">
        <f>+VLOOKUP(N865,'[8]Productos PD'!$B$2:$C$349,2,FALSE)</f>
        <v>Acciones de apoyo pedagógico al trabajo curricular de las instituciones y centros educativos.</v>
      </c>
      <c r="P865" s="96" t="s">
        <v>952</v>
      </c>
      <c r="Q865" s="96">
        <v>4</v>
      </c>
      <c r="R865" s="122" t="s">
        <v>953</v>
      </c>
      <c r="S865" s="125">
        <v>1</v>
      </c>
      <c r="T865" s="97" t="s">
        <v>1911</v>
      </c>
      <c r="U865" s="97" t="s">
        <v>1979</v>
      </c>
      <c r="V865" s="96" t="s">
        <v>952</v>
      </c>
      <c r="W865" s="125">
        <v>1</v>
      </c>
      <c r="X865" s="96" t="s">
        <v>956</v>
      </c>
      <c r="Y865" s="144">
        <v>1</v>
      </c>
      <c r="Z865" s="126">
        <v>0</v>
      </c>
      <c r="AA865" s="126">
        <v>0</v>
      </c>
      <c r="AB865" s="113">
        <v>0</v>
      </c>
      <c r="AC865" s="134">
        <v>0</v>
      </c>
      <c r="AD865" s="113">
        <v>1</v>
      </c>
      <c r="AE865" s="132">
        <v>1</v>
      </c>
      <c r="AF865" s="113">
        <v>0</v>
      </c>
      <c r="AG865" s="113"/>
      <c r="AH865" s="54">
        <f t="shared" si="33"/>
        <v>1</v>
      </c>
      <c r="AI865" s="54">
        <f t="shared" si="34"/>
        <v>1</v>
      </c>
      <c r="AJ865" s="135">
        <v>13800000</v>
      </c>
      <c r="AK865" s="180"/>
      <c r="AL865" s="109" t="s">
        <v>1905</v>
      </c>
      <c r="AM865" s="136">
        <v>15373300</v>
      </c>
      <c r="AN865" s="222" t="s">
        <v>1980</v>
      </c>
    </row>
    <row r="866" spans="1:40" ht="38.25" x14ac:dyDescent="0.25">
      <c r="A866" s="96">
        <v>1</v>
      </c>
      <c r="B866" s="97" t="s">
        <v>5</v>
      </c>
      <c r="C866" s="96">
        <v>9</v>
      </c>
      <c r="D866" s="96" t="s">
        <v>1920</v>
      </c>
      <c r="E866" s="97" t="s">
        <v>1921</v>
      </c>
      <c r="F866" s="98">
        <v>5</v>
      </c>
      <c r="G866" s="96" t="s">
        <v>1976</v>
      </c>
      <c r="H866" s="97" t="s">
        <v>1977</v>
      </c>
      <c r="I866" s="96">
        <v>4</v>
      </c>
      <c r="J866" s="96"/>
      <c r="K866" s="97" t="s">
        <v>1978</v>
      </c>
      <c r="L866" s="98">
        <v>2020051290028</v>
      </c>
      <c r="M866" s="96">
        <v>2</v>
      </c>
      <c r="N866" s="96">
        <v>1952</v>
      </c>
      <c r="O866" s="97" t="str">
        <f>+VLOOKUP(N866,'[8]Productos PD'!$B$2:$C$349,2,FALSE)</f>
        <v>Acciones de apoyo a docentes y directivos docentes en procesos de desarrollo y salud mental, y acciones de estímulo y reconocimiento a la labor docente.</v>
      </c>
      <c r="P866" s="96" t="s">
        <v>952</v>
      </c>
      <c r="Q866" s="96">
        <v>4</v>
      </c>
      <c r="R866" s="122" t="s">
        <v>953</v>
      </c>
      <c r="S866" s="125">
        <v>420</v>
      </c>
      <c r="T866" s="97" t="s">
        <v>1911</v>
      </c>
      <c r="U866" s="97" t="s">
        <v>1981</v>
      </c>
      <c r="V866" s="96" t="s">
        <v>952</v>
      </c>
      <c r="W866" s="125">
        <v>420</v>
      </c>
      <c r="X866" s="96" t="s">
        <v>956</v>
      </c>
      <c r="Y866" s="144">
        <v>1</v>
      </c>
      <c r="Z866" s="126">
        <v>0</v>
      </c>
      <c r="AA866" s="126">
        <v>0</v>
      </c>
      <c r="AB866" s="113">
        <v>420</v>
      </c>
      <c r="AC866" s="134">
        <v>420</v>
      </c>
      <c r="AD866" s="113">
        <v>0</v>
      </c>
      <c r="AE866" s="132">
        <v>0</v>
      </c>
      <c r="AF866" s="113">
        <v>0</v>
      </c>
      <c r="AG866" s="113"/>
      <c r="AH866" s="54">
        <f t="shared" si="33"/>
        <v>1</v>
      </c>
      <c r="AI866" s="54">
        <f t="shared" si="34"/>
        <v>1</v>
      </c>
      <c r="AJ866" s="135">
        <v>4500000</v>
      </c>
      <c r="AK866" s="180"/>
      <c r="AL866" s="108" t="s">
        <v>965</v>
      </c>
      <c r="AM866" s="136">
        <v>4500000</v>
      </c>
      <c r="AN866" s="222" t="s">
        <v>1980</v>
      </c>
    </row>
    <row r="867" spans="1:40" ht="25.5" x14ac:dyDescent="0.25">
      <c r="A867" s="96">
        <v>1</v>
      </c>
      <c r="B867" s="97" t="s">
        <v>5</v>
      </c>
      <c r="C867" s="96">
        <v>9</v>
      </c>
      <c r="D867" s="96" t="s">
        <v>1920</v>
      </c>
      <c r="E867" s="97" t="s">
        <v>1921</v>
      </c>
      <c r="F867" s="98">
        <v>6</v>
      </c>
      <c r="G867" s="96" t="s">
        <v>1982</v>
      </c>
      <c r="H867" s="97" t="s">
        <v>1983</v>
      </c>
      <c r="I867" s="96">
        <v>4</v>
      </c>
      <c r="J867" s="96">
        <v>8</v>
      </c>
      <c r="K867" s="97" t="s">
        <v>1945</v>
      </c>
      <c r="L867" s="98">
        <v>2020051290032</v>
      </c>
      <c r="M867" s="96">
        <v>1</v>
      </c>
      <c r="N867" s="96">
        <v>1961</v>
      </c>
      <c r="O867" s="97" t="str">
        <f>+VLOOKUP(N867,'[8]Productos PD'!$B$2:$C$349,2,FALSE)</f>
        <v>Acciones para beneficio de estudiantes con becas en programas de educación superior.</v>
      </c>
      <c r="P867" s="96" t="s">
        <v>952</v>
      </c>
      <c r="Q867" s="96">
        <v>4</v>
      </c>
      <c r="R867" s="122" t="s">
        <v>953</v>
      </c>
      <c r="S867" s="125">
        <v>39</v>
      </c>
      <c r="T867" s="97" t="s">
        <v>1911</v>
      </c>
      <c r="U867" s="97" t="s">
        <v>1984</v>
      </c>
      <c r="V867" s="96" t="s">
        <v>952</v>
      </c>
      <c r="W867" s="125">
        <v>40</v>
      </c>
      <c r="X867" s="103" t="s">
        <v>962</v>
      </c>
      <c r="Y867" s="144">
        <v>0.35</v>
      </c>
      <c r="Z867" s="126">
        <v>0</v>
      </c>
      <c r="AA867" s="126">
        <v>0</v>
      </c>
      <c r="AB867" s="113">
        <v>40</v>
      </c>
      <c r="AC867" s="134">
        <v>40</v>
      </c>
      <c r="AD867" s="113">
        <v>40</v>
      </c>
      <c r="AE867" s="132">
        <v>40</v>
      </c>
      <c r="AF867" s="113">
        <v>0</v>
      </c>
      <c r="AG867" s="113"/>
      <c r="AH867" s="54">
        <f t="shared" si="33"/>
        <v>1</v>
      </c>
      <c r="AI867" s="54">
        <f t="shared" si="34"/>
        <v>1</v>
      </c>
      <c r="AJ867" s="135">
        <v>190000000</v>
      </c>
      <c r="AK867" s="180"/>
      <c r="AL867" s="108" t="s">
        <v>965</v>
      </c>
      <c r="AM867" s="136">
        <v>196241616</v>
      </c>
      <c r="AN867" s="222" t="s">
        <v>1980</v>
      </c>
    </row>
    <row r="868" spans="1:40" ht="25.5" x14ac:dyDescent="0.25">
      <c r="A868" s="96">
        <v>1</v>
      </c>
      <c r="B868" s="97" t="s">
        <v>5</v>
      </c>
      <c r="C868" s="96">
        <v>9</v>
      </c>
      <c r="D868" s="96" t="s">
        <v>1920</v>
      </c>
      <c r="E868" s="97" t="s">
        <v>1921</v>
      </c>
      <c r="F868" s="98">
        <v>6</v>
      </c>
      <c r="G868" s="96" t="s">
        <v>1982</v>
      </c>
      <c r="H868" s="97" t="s">
        <v>1983</v>
      </c>
      <c r="I868" s="96">
        <v>4</v>
      </c>
      <c r="J868" s="96">
        <v>8</v>
      </c>
      <c r="K868" s="97" t="s">
        <v>1945</v>
      </c>
      <c r="L868" s="98">
        <v>2020051290032</v>
      </c>
      <c r="M868" s="96">
        <v>1</v>
      </c>
      <c r="N868" s="96">
        <v>1961</v>
      </c>
      <c r="O868" s="97" t="str">
        <f>+VLOOKUP(N868,'[8]Productos PD'!$B$2:$C$349,2,FALSE)</f>
        <v>Acciones para beneficio de estudiantes con becas en programas de educación superior.</v>
      </c>
      <c r="P868" s="96" t="s">
        <v>952</v>
      </c>
      <c r="Q868" s="96">
        <v>4</v>
      </c>
      <c r="R868" s="122" t="s">
        <v>953</v>
      </c>
      <c r="S868" s="125">
        <v>28</v>
      </c>
      <c r="T868" s="97" t="s">
        <v>1911</v>
      </c>
      <c r="U868" s="97" t="s">
        <v>1984</v>
      </c>
      <c r="V868" s="96" t="s">
        <v>952</v>
      </c>
      <c r="W868" s="125">
        <v>30</v>
      </c>
      <c r="X868" s="103" t="s">
        <v>962</v>
      </c>
      <c r="Y868" s="144">
        <v>0.35</v>
      </c>
      <c r="Z868" s="126">
        <v>0</v>
      </c>
      <c r="AA868" s="126">
        <v>0</v>
      </c>
      <c r="AB868" s="113">
        <v>30</v>
      </c>
      <c r="AC868" s="134">
        <v>30</v>
      </c>
      <c r="AD868" s="113">
        <v>30</v>
      </c>
      <c r="AE868" s="132">
        <v>30</v>
      </c>
      <c r="AF868" s="113">
        <v>0</v>
      </c>
      <c r="AG868" s="113"/>
      <c r="AH868" s="54">
        <f t="shared" si="33"/>
        <v>1</v>
      </c>
      <c r="AI868" s="54">
        <f t="shared" si="34"/>
        <v>1</v>
      </c>
      <c r="AJ868" s="135">
        <v>111000000</v>
      </c>
      <c r="AK868" s="180">
        <v>30110</v>
      </c>
      <c r="AL868" s="109" t="s">
        <v>957</v>
      </c>
      <c r="AM868" s="179">
        <v>55000000</v>
      </c>
      <c r="AN868" s="222" t="s">
        <v>1985</v>
      </c>
    </row>
    <row r="869" spans="1:40" ht="25.5" x14ac:dyDescent="0.25">
      <c r="A869" s="96">
        <v>1</v>
      </c>
      <c r="B869" s="97" t="s">
        <v>5</v>
      </c>
      <c r="C869" s="96">
        <v>9</v>
      </c>
      <c r="D869" s="96" t="s">
        <v>1920</v>
      </c>
      <c r="E869" s="97" t="s">
        <v>1921</v>
      </c>
      <c r="F869" s="98">
        <v>6</v>
      </c>
      <c r="G869" s="96" t="s">
        <v>1982</v>
      </c>
      <c r="H869" s="97" t="s">
        <v>1983</v>
      </c>
      <c r="I869" s="96">
        <v>4</v>
      </c>
      <c r="J869" s="96">
        <v>8</v>
      </c>
      <c r="K869" s="97" t="s">
        <v>1945</v>
      </c>
      <c r="L869" s="98">
        <v>2020051290032</v>
      </c>
      <c r="M869" s="96">
        <v>1</v>
      </c>
      <c r="N869" s="96">
        <v>1961</v>
      </c>
      <c r="O869" s="97" t="str">
        <f>+VLOOKUP(N869,'[8]Productos PD'!$B$2:$C$349,2,FALSE)</f>
        <v>Acciones para beneficio de estudiantes con becas en programas de educación superior.</v>
      </c>
      <c r="P869" s="96" t="s">
        <v>952</v>
      </c>
      <c r="Q869" s="96">
        <v>4</v>
      </c>
      <c r="R869" s="122" t="s">
        <v>953</v>
      </c>
      <c r="S869" s="125">
        <v>20</v>
      </c>
      <c r="T869" s="97" t="s">
        <v>1911</v>
      </c>
      <c r="U869" s="97" t="s">
        <v>1984</v>
      </c>
      <c r="V869" s="96" t="s">
        <v>952</v>
      </c>
      <c r="W869" s="125">
        <v>20</v>
      </c>
      <c r="X869" s="103" t="s">
        <v>962</v>
      </c>
      <c r="Y869" s="144">
        <v>0.3</v>
      </c>
      <c r="Z869" s="126">
        <v>0</v>
      </c>
      <c r="AA869" s="126">
        <v>0</v>
      </c>
      <c r="AB869" s="113">
        <v>8</v>
      </c>
      <c r="AC869" s="134">
        <v>8</v>
      </c>
      <c r="AD869" s="113">
        <v>20</v>
      </c>
      <c r="AE869" s="132">
        <v>20</v>
      </c>
      <c r="AF869" s="113">
        <v>0</v>
      </c>
      <c r="AG869" s="113"/>
      <c r="AH869" s="54">
        <f t="shared" si="33"/>
        <v>1</v>
      </c>
      <c r="AI869" s="54">
        <f t="shared" si="34"/>
        <v>1</v>
      </c>
      <c r="AJ869" s="135">
        <v>50877500</v>
      </c>
      <c r="AK869" s="180">
        <v>30110</v>
      </c>
      <c r="AL869" s="109" t="s">
        <v>957</v>
      </c>
      <c r="AM869" s="179">
        <v>14500000</v>
      </c>
      <c r="AN869" s="222" t="s">
        <v>1986</v>
      </c>
    </row>
    <row r="870" spans="1:40" ht="25.5" x14ac:dyDescent="0.25">
      <c r="A870" s="96">
        <v>1</v>
      </c>
      <c r="B870" s="97" t="s">
        <v>5</v>
      </c>
      <c r="C870" s="96">
        <v>9</v>
      </c>
      <c r="D870" s="96" t="s">
        <v>1920</v>
      </c>
      <c r="E870" s="97" t="s">
        <v>1921</v>
      </c>
      <c r="F870" s="98">
        <v>7</v>
      </c>
      <c r="G870" s="96" t="s">
        <v>1987</v>
      </c>
      <c r="H870" s="97" t="s">
        <v>1988</v>
      </c>
      <c r="I870" s="96">
        <v>4</v>
      </c>
      <c r="J870" s="96"/>
      <c r="K870" s="97" t="s">
        <v>1966</v>
      </c>
      <c r="L870" s="98">
        <v>2020051290033</v>
      </c>
      <c r="M870" s="96">
        <v>1</v>
      </c>
      <c r="N870" s="96">
        <v>1971</v>
      </c>
      <c r="O870" s="97" t="str">
        <f>+VLOOKUP(N870,'[8]Productos PD'!$B$2:$C$349,2,FALSE)</f>
        <v>Acciones de apoyo con kits escolares a estudiantes de primaria, media y básica.</v>
      </c>
      <c r="P870" s="96" t="s">
        <v>952</v>
      </c>
      <c r="Q870" s="96">
        <v>1</v>
      </c>
      <c r="R870" s="122" t="s">
        <v>1180</v>
      </c>
      <c r="S870" s="125">
        <v>1200</v>
      </c>
      <c r="T870" s="97" t="s">
        <v>1911</v>
      </c>
      <c r="U870" s="97" t="s">
        <v>1989</v>
      </c>
      <c r="V870" s="96" t="s">
        <v>952</v>
      </c>
      <c r="W870" s="125">
        <v>1200</v>
      </c>
      <c r="X870" s="96" t="s">
        <v>956</v>
      </c>
      <c r="Y870" s="144">
        <v>0.1</v>
      </c>
      <c r="Z870" s="126">
        <v>0</v>
      </c>
      <c r="AA870" s="126">
        <v>0</v>
      </c>
      <c r="AB870" s="113">
        <v>1200</v>
      </c>
      <c r="AC870" s="134">
        <v>615</v>
      </c>
      <c r="AD870" s="113">
        <v>0</v>
      </c>
      <c r="AE870" s="132">
        <v>0</v>
      </c>
      <c r="AF870" s="113">
        <v>0</v>
      </c>
      <c r="AG870" s="113"/>
      <c r="AH870" s="54">
        <f t="shared" si="33"/>
        <v>0.51249999999999996</v>
      </c>
      <c r="AI870" s="54">
        <f t="shared" si="34"/>
        <v>0.51249999999999996</v>
      </c>
      <c r="AJ870" s="135">
        <v>120000000</v>
      </c>
      <c r="AK870" s="180"/>
      <c r="AL870" s="108" t="s">
        <v>965</v>
      </c>
      <c r="AM870" s="136">
        <v>15000000</v>
      </c>
      <c r="AN870" s="222" t="s">
        <v>1990</v>
      </c>
    </row>
    <row r="871" spans="1:40" ht="38.25" x14ac:dyDescent="0.25">
      <c r="A871" s="96">
        <v>1</v>
      </c>
      <c r="B871" s="97" t="s">
        <v>5</v>
      </c>
      <c r="C871" s="96">
        <v>9</v>
      </c>
      <c r="D871" s="96" t="s">
        <v>1920</v>
      </c>
      <c r="E871" s="97" t="s">
        <v>1921</v>
      </c>
      <c r="F871" s="98">
        <v>7</v>
      </c>
      <c r="G871" s="96" t="s">
        <v>1987</v>
      </c>
      <c r="H871" s="97" t="s">
        <v>1988</v>
      </c>
      <c r="I871" s="96">
        <v>4</v>
      </c>
      <c r="J871" s="96">
        <v>10</v>
      </c>
      <c r="K871" s="97" t="s">
        <v>1966</v>
      </c>
      <c r="L871" s="98">
        <v>2020051290033</v>
      </c>
      <c r="M871" s="96">
        <v>2</v>
      </c>
      <c r="N871" s="96">
        <v>1972</v>
      </c>
      <c r="O871" s="97" t="str">
        <f>+VLOOKUP(N871,'[8]Productos PD'!$B$2:$C$349,2,FALSE)</f>
        <v>Acciones para fortalecer, ampliar y apoyar la permanencia educativa mediante la intervención de la Unidad de Atención Integral y pedagógica (U.A.I.P)</v>
      </c>
      <c r="P871" s="96" t="s">
        <v>952</v>
      </c>
      <c r="Q871" s="96">
        <v>4</v>
      </c>
      <c r="R871" s="122" t="s">
        <v>953</v>
      </c>
      <c r="S871" s="125">
        <v>1500</v>
      </c>
      <c r="T871" s="97" t="s">
        <v>1911</v>
      </c>
      <c r="U871" s="97" t="s">
        <v>1991</v>
      </c>
      <c r="V871" s="96" t="s">
        <v>952</v>
      </c>
      <c r="W871" s="125">
        <v>1500</v>
      </c>
      <c r="X871" s="103" t="s">
        <v>962</v>
      </c>
      <c r="Y871" s="144">
        <v>0.85</v>
      </c>
      <c r="Z871" s="126">
        <v>0</v>
      </c>
      <c r="AA871" s="126">
        <v>0</v>
      </c>
      <c r="AB871" s="113">
        <v>1500</v>
      </c>
      <c r="AC871" s="134">
        <v>1500</v>
      </c>
      <c r="AD871" s="113">
        <v>1500</v>
      </c>
      <c r="AE871" s="132">
        <v>1500</v>
      </c>
      <c r="AF871" s="113">
        <v>1500</v>
      </c>
      <c r="AG871" s="113"/>
      <c r="AH871" s="54">
        <f t="shared" si="33"/>
        <v>1</v>
      </c>
      <c r="AI871" s="54">
        <f t="shared" si="34"/>
        <v>1</v>
      </c>
      <c r="AJ871" s="135">
        <v>98558454</v>
      </c>
      <c r="AK871" s="180">
        <v>31407</v>
      </c>
      <c r="AL871" s="109" t="s">
        <v>957</v>
      </c>
      <c r="AM871" s="135">
        <v>98558454</v>
      </c>
      <c r="AN871" s="222"/>
    </row>
    <row r="872" spans="1:40" ht="38.25" x14ac:dyDescent="0.25">
      <c r="A872" s="96">
        <v>1</v>
      </c>
      <c r="B872" s="97" t="s">
        <v>5</v>
      </c>
      <c r="C872" s="96">
        <v>9</v>
      </c>
      <c r="D872" s="96" t="s">
        <v>1920</v>
      </c>
      <c r="E872" s="97" t="s">
        <v>1921</v>
      </c>
      <c r="F872" s="98">
        <v>7</v>
      </c>
      <c r="G872" s="96" t="s">
        <v>1987</v>
      </c>
      <c r="H872" s="97" t="s">
        <v>1988</v>
      </c>
      <c r="I872" s="96">
        <v>4</v>
      </c>
      <c r="J872" s="96">
        <v>10</v>
      </c>
      <c r="K872" s="97" t="s">
        <v>1966</v>
      </c>
      <c r="L872" s="98">
        <v>2020051290033</v>
      </c>
      <c r="M872" s="96">
        <v>2</v>
      </c>
      <c r="N872" s="96">
        <v>1972</v>
      </c>
      <c r="O872" s="97" t="str">
        <f>+VLOOKUP(N872,'[8]Productos PD'!$B$2:$C$349,2,FALSE)</f>
        <v>Acciones para fortalecer, ampliar y apoyar la permanencia educativa mediante la intervención de la Unidad de Atención Integral y pedagógica (U.A.I.P)</v>
      </c>
      <c r="P872" s="96" t="s">
        <v>952</v>
      </c>
      <c r="Q872" s="96">
        <v>4</v>
      </c>
      <c r="R872" s="122" t="s">
        <v>953</v>
      </c>
      <c r="S872" s="125">
        <v>1500</v>
      </c>
      <c r="T872" s="97" t="s">
        <v>1911</v>
      </c>
      <c r="U872" s="97" t="s">
        <v>1991</v>
      </c>
      <c r="V872" s="96" t="s">
        <v>952</v>
      </c>
      <c r="W872" s="125">
        <v>1500</v>
      </c>
      <c r="X872" s="103" t="s">
        <v>962</v>
      </c>
      <c r="Y872" s="144">
        <v>0.85</v>
      </c>
      <c r="Z872" s="126">
        <v>0</v>
      </c>
      <c r="AA872" s="126">
        <v>0</v>
      </c>
      <c r="AB872" s="113">
        <v>1500</v>
      </c>
      <c r="AC872" s="134">
        <v>1500</v>
      </c>
      <c r="AD872" s="113">
        <v>1500</v>
      </c>
      <c r="AE872" s="132">
        <v>1500</v>
      </c>
      <c r="AF872" s="113">
        <v>1500</v>
      </c>
      <c r="AG872" s="113"/>
      <c r="AH872" s="54">
        <f t="shared" si="33"/>
        <v>1</v>
      </c>
      <c r="AI872" s="54">
        <f t="shared" si="34"/>
        <v>1</v>
      </c>
      <c r="AJ872" s="135">
        <v>104125763</v>
      </c>
      <c r="AK872" s="180">
        <v>51401</v>
      </c>
      <c r="AL872" s="109" t="s">
        <v>1956</v>
      </c>
      <c r="AM872" s="136">
        <v>44058763</v>
      </c>
      <c r="AN872" s="224"/>
    </row>
    <row r="873" spans="1:40" ht="38.25" x14ac:dyDescent="0.25">
      <c r="A873" s="96">
        <v>1</v>
      </c>
      <c r="B873" s="97" t="s">
        <v>5</v>
      </c>
      <c r="C873" s="96">
        <v>9</v>
      </c>
      <c r="D873" s="96" t="s">
        <v>1920</v>
      </c>
      <c r="E873" s="97" t="s">
        <v>1921</v>
      </c>
      <c r="F873" s="98">
        <v>7</v>
      </c>
      <c r="G873" s="96" t="s">
        <v>1987</v>
      </c>
      <c r="H873" s="97" t="s">
        <v>1988</v>
      </c>
      <c r="I873" s="96">
        <v>4</v>
      </c>
      <c r="J873" s="96">
        <v>10</v>
      </c>
      <c r="K873" s="97" t="s">
        <v>1966</v>
      </c>
      <c r="L873" s="98">
        <v>2020051290033</v>
      </c>
      <c r="M873" s="96">
        <v>2</v>
      </c>
      <c r="N873" s="96">
        <v>1972</v>
      </c>
      <c r="O873" s="97" t="str">
        <f>+VLOOKUP(N873,'[8]Productos PD'!$B$2:$C$349,2,FALSE)</f>
        <v>Acciones para fortalecer, ampliar y apoyar la permanencia educativa mediante la intervención de la Unidad de Atención Integral y pedagógica (U.A.I.P)</v>
      </c>
      <c r="P873" s="96" t="s">
        <v>952</v>
      </c>
      <c r="Q873" s="96">
        <v>4</v>
      </c>
      <c r="R873" s="122" t="s">
        <v>953</v>
      </c>
      <c r="S873" s="125">
        <v>1500</v>
      </c>
      <c r="T873" s="97" t="s">
        <v>1911</v>
      </c>
      <c r="U873" s="97" t="s">
        <v>1991</v>
      </c>
      <c r="V873" s="96" t="s">
        <v>952</v>
      </c>
      <c r="W873" s="125">
        <v>2000</v>
      </c>
      <c r="X873" s="103" t="s">
        <v>962</v>
      </c>
      <c r="Y873" s="144">
        <v>0.85</v>
      </c>
      <c r="Z873" s="126">
        <v>0</v>
      </c>
      <c r="AA873" s="126">
        <v>0</v>
      </c>
      <c r="AB873" s="113">
        <v>1500</v>
      </c>
      <c r="AC873" s="134">
        <v>1500</v>
      </c>
      <c r="AD873" s="113">
        <v>1500</v>
      </c>
      <c r="AE873" s="132">
        <v>1500</v>
      </c>
      <c r="AF873" s="113">
        <v>1500</v>
      </c>
      <c r="AG873" s="113"/>
      <c r="AH873" s="54">
        <f t="shared" si="33"/>
        <v>1</v>
      </c>
      <c r="AI873" s="54">
        <f t="shared" si="34"/>
        <v>1</v>
      </c>
      <c r="AJ873" s="135">
        <v>45870783</v>
      </c>
      <c r="AK873" s="180">
        <v>51406</v>
      </c>
      <c r="AL873" s="109" t="s">
        <v>1956</v>
      </c>
      <c r="AM873" s="135">
        <v>45870783</v>
      </c>
      <c r="AN873" s="222"/>
    </row>
    <row r="874" spans="1:40" ht="25.5" x14ac:dyDescent="0.25">
      <c r="A874" s="96">
        <v>1</v>
      </c>
      <c r="B874" s="97" t="s">
        <v>5</v>
      </c>
      <c r="C874" s="96">
        <v>9</v>
      </c>
      <c r="D874" s="96" t="s">
        <v>1920</v>
      </c>
      <c r="E874" s="97" t="s">
        <v>1921</v>
      </c>
      <c r="F874" s="98">
        <v>7</v>
      </c>
      <c r="G874" s="96" t="s">
        <v>1987</v>
      </c>
      <c r="H874" s="97" t="s">
        <v>1988</v>
      </c>
      <c r="I874" s="96">
        <v>4</v>
      </c>
      <c r="J874" s="96">
        <v>17</v>
      </c>
      <c r="K874" s="97" t="s">
        <v>1966</v>
      </c>
      <c r="L874" s="98">
        <v>2020051290033</v>
      </c>
      <c r="M874" s="96">
        <v>3</v>
      </c>
      <c r="N874" s="96">
        <v>1973</v>
      </c>
      <c r="O874" s="97" t="str">
        <f>+VLOOKUP(N874,'[8]Productos PD'!$B$2:$C$349,2,FALSE)</f>
        <v>Estructurar una plataforma tecnológica que administre las bases de información y caracterización de la población.</v>
      </c>
      <c r="P874" s="225" t="s">
        <v>983</v>
      </c>
      <c r="Q874" s="226">
        <v>1</v>
      </c>
      <c r="R874" s="226" t="s">
        <v>1001</v>
      </c>
      <c r="S874" s="226">
        <v>0.35</v>
      </c>
      <c r="T874" s="97" t="s">
        <v>1911</v>
      </c>
      <c r="U874" s="97" t="s">
        <v>1992</v>
      </c>
      <c r="V874" s="96" t="s">
        <v>952</v>
      </c>
      <c r="W874" s="125">
        <v>13500</v>
      </c>
      <c r="X874" s="96" t="s">
        <v>956</v>
      </c>
      <c r="Y874" s="144">
        <v>0.05</v>
      </c>
      <c r="Z874" s="126">
        <v>0</v>
      </c>
      <c r="AA874" s="126">
        <v>0</v>
      </c>
      <c r="AB874" s="113">
        <v>0</v>
      </c>
      <c r="AC874" s="134">
        <v>0</v>
      </c>
      <c r="AD874" s="113">
        <v>0</v>
      </c>
      <c r="AE874" s="132">
        <v>0</v>
      </c>
      <c r="AF874" s="113">
        <v>13500</v>
      </c>
      <c r="AG874" s="113"/>
      <c r="AH874" s="54">
        <f t="shared" si="33"/>
        <v>0</v>
      </c>
      <c r="AI874" s="54">
        <f t="shared" si="34"/>
        <v>0</v>
      </c>
      <c r="AJ874" s="135">
        <v>0</v>
      </c>
      <c r="AK874" s="180">
        <v>30111</v>
      </c>
      <c r="AL874" s="109" t="s">
        <v>957</v>
      </c>
      <c r="AM874" s="136">
        <v>0</v>
      </c>
      <c r="AN874" s="222"/>
    </row>
    <row r="875" spans="1:40" ht="25.5" x14ac:dyDescent="0.25">
      <c r="A875" s="96">
        <v>1</v>
      </c>
      <c r="B875" s="97" t="s">
        <v>5</v>
      </c>
      <c r="C875" s="96">
        <v>9</v>
      </c>
      <c r="D875" s="96" t="s">
        <v>1920</v>
      </c>
      <c r="E875" s="97" t="s">
        <v>1921</v>
      </c>
      <c r="F875" s="98">
        <v>7</v>
      </c>
      <c r="G875" s="96" t="s">
        <v>1987</v>
      </c>
      <c r="H875" s="97" t="s">
        <v>1988</v>
      </c>
      <c r="I875" s="96">
        <v>4</v>
      </c>
      <c r="J875" s="96">
        <v>17</v>
      </c>
      <c r="K875" s="97" t="s">
        <v>1966</v>
      </c>
      <c r="L875" s="98">
        <v>2020051290033</v>
      </c>
      <c r="M875" s="96">
        <v>3</v>
      </c>
      <c r="N875" s="96">
        <v>1973</v>
      </c>
      <c r="O875" s="97" t="str">
        <f>+VLOOKUP(N875,'[8]Productos PD'!$B$2:$C$349,2,FALSE)</f>
        <v>Estructurar una plataforma tecnológica que administre las bases de información y caracterización de la población.</v>
      </c>
      <c r="P875" s="96" t="s">
        <v>983</v>
      </c>
      <c r="Q875" s="54">
        <v>1</v>
      </c>
      <c r="R875" s="122" t="s">
        <v>1001</v>
      </c>
      <c r="S875" s="54">
        <v>0.65</v>
      </c>
      <c r="T875" s="97" t="s">
        <v>1911</v>
      </c>
      <c r="U875" s="97" t="s">
        <v>1993</v>
      </c>
      <c r="V875" s="96" t="s">
        <v>983</v>
      </c>
      <c r="W875" s="54">
        <v>0.65</v>
      </c>
      <c r="X875" s="96" t="s">
        <v>956</v>
      </c>
      <c r="Y875" s="144">
        <v>0.05</v>
      </c>
      <c r="Z875" s="54">
        <v>0</v>
      </c>
      <c r="AA875" s="54">
        <v>0</v>
      </c>
      <c r="AB875" s="54">
        <v>0</v>
      </c>
      <c r="AC875" s="143">
        <v>0</v>
      </c>
      <c r="AD875" s="54">
        <v>0.25</v>
      </c>
      <c r="AE875" s="169">
        <v>0</v>
      </c>
      <c r="AF875" s="54">
        <v>0.4</v>
      </c>
      <c r="AG875" s="113"/>
      <c r="AH875" s="54">
        <f t="shared" si="33"/>
        <v>0</v>
      </c>
      <c r="AI875" s="54">
        <f t="shared" si="34"/>
        <v>0</v>
      </c>
      <c r="AJ875" s="135">
        <v>10000000</v>
      </c>
      <c r="AK875" s="180">
        <v>30111</v>
      </c>
      <c r="AL875" s="109" t="s">
        <v>957</v>
      </c>
      <c r="AM875" s="136">
        <v>0</v>
      </c>
      <c r="AN875" s="222"/>
    </row>
    <row r="876" spans="1:40" ht="38.25" x14ac:dyDescent="0.2">
      <c r="A876" s="242">
        <v>1</v>
      </c>
      <c r="B876" s="242" t="s">
        <v>5</v>
      </c>
      <c r="C876" s="242">
        <v>9</v>
      </c>
      <c r="D876" s="242">
        <v>19</v>
      </c>
      <c r="E876" s="242" t="s">
        <v>56</v>
      </c>
      <c r="F876" s="242">
        <v>4</v>
      </c>
      <c r="G876" s="242">
        <v>194</v>
      </c>
      <c r="H876" s="242" t="s">
        <v>57</v>
      </c>
      <c r="I876" s="242">
        <v>4</v>
      </c>
      <c r="J876" s="242"/>
      <c r="K876" s="242" t="s">
        <v>1994</v>
      </c>
      <c r="L876" s="244">
        <v>2020051290008</v>
      </c>
      <c r="M876" s="242">
        <v>3</v>
      </c>
      <c r="N876" s="242">
        <v>1943</v>
      </c>
      <c r="O876" s="242" t="s">
        <v>59</v>
      </c>
      <c r="P876" s="242" t="s">
        <v>1995</v>
      </c>
      <c r="Q876" s="242">
        <v>4</v>
      </c>
      <c r="R876" s="242" t="s">
        <v>956</v>
      </c>
      <c r="S876" s="242">
        <v>1</v>
      </c>
      <c r="T876" s="242" t="s">
        <v>1996</v>
      </c>
      <c r="U876" s="242" t="s">
        <v>1997</v>
      </c>
      <c r="V876" s="242" t="s">
        <v>983</v>
      </c>
      <c r="W876" s="242">
        <v>25</v>
      </c>
      <c r="X876" s="242" t="s">
        <v>956</v>
      </c>
      <c r="Y876" s="241">
        <v>50</v>
      </c>
      <c r="Z876" s="241">
        <v>5</v>
      </c>
      <c r="AA876" s="241">
        <v>5</v>
      </c>
      <c r="AB876" s="241">
        <v>5</v>
      </c>
      <c r="AC876" s="241">
        <v>5</v>
      </c>
      <c r="AD876" s="241">
        <v>5</v>
      </c>
      <c r="AE876" s="241">
        <v>1</v>
      </c>
      <c r="AF876" s="241">
        <v>10</v>
      </c>
      <c r="AG876" s="241">
        <v>0</v>
      </c>
      <c r="AH876" s="242">
        <v>22</v>
      </c>
      <c r="AI876" s="238">
        <f t="shared" si="34"/>
        <v>1</v>
      </c>
      <c r="AJ876" s="243">
        <v>39548100</v>
      </c>
      <c r="AK876" s="227" t="s">
        <v>1998</v>
      </c>
      <c r="AL876" s="227" t="s">
        <v>1999</v>
      </c>
      <c r="AM876" s="235">
        <v>12037424</v>
      </c>
      <c r="AN876" s="228" t="s">
        <v>2000</v>
      </c>
    </row>
    <row r="877" spans="1:40" ht="76.5" x14ac:dyDescent="0.2">
      <c r="A877" s="242"/>
      <c r="B877" s="242"/>
      <c r="C877" s="242"/>
      <c r="D877" s="242"/>
      <c r="E877" s="242"/>
      <c r="F877" s="242"/>
      <c r="G877" s="242"/>
      <c r="H877" s="242"/>
      <c r="I877" s="242"/>
      <c r="J877" s="242"/>
      <c r="K877" s="242"/>
      <c r="L877" s="244"/>
      <c r="M877" s="242"/>
      <c r="N877" s="242"/>
      <c r="O877" s="242"/>
      <c r="P877" s="242"/>
      <c r="Q877" s="242"/>
      <c r="R877" s="242"/>
      <c r="S877" s="242"/>
      <c r="T877" s="242"/>
      <c r="U877" s="242"/>
      <c r="V877" s="242"/>
      <c r="W877" s="242"/>
      <c r="X877" s="242"/>
      <c r="Y877" s="241"/>
      <c r="Z877" s="241"/>
      <c r="AA877" s="241"/>
      <c r="AB877" s="241"/>
      <c r="AC877" s="241"/>
      <c r="AD877" s="241"/>
      <c r="AE877" s="241"/>
      <c r="AF877" s="241"/>
      <c r="AG877" s="241"/>
      <c r="AH877" s="242"/>
      <c r="AI877" s="239">
        <f t="shared" si="34"/>
        <v>0</v>
      </c>
      <c r="AJ877" s="243"/>
      <c r="AK877" s="227" t="s">
        <v>2001</v>
      </c>
      <c r="AL877" s="227" t="s">
        <v>1999</v>
      </c>
      <c r="AM877" s="235">
        <v>856380</v>
      </c>
      <c r="AN877" s="228" t="s">
        <v>2002</v>
      </c>
    </row>
    <row r="878" spans="1:40" ht="51" x14ac:dyDescent="0.2">
      <c r="A878" s="227">
        <v>1</v>
      </c>
      <c r="B878" s="227" t="s">
        <v>5</v>
      </c>
      <c r="C878" s="227">
        <v>9</v>
      </c>
      <c r="D878" s="227">
        <v>19</v>
      </c>
      <c r="E878" s="227" t="s">
        <v>56</v>
      </c>
      <c r="F878" s="227">
        <v>4</v>
      </c>
      <c r="G878" s="227">
        <v>194</v>
      </c>
      <c r="H878" s="227" t="s">
        <v>57</v>
      </c>
      <c r="I878" s="227">
        <v>4</v>
      </c>
      <c r="J878" s="227"/>
      <c r="K878" s="227" t="s">
        <v>1994</v>
      </c>
      <c r="L878" s="229">
        <v>2020051290008</v>
      </c>
      <c r="M878" s="227">
        <v>4</v>
      </c>
      <c r="N878" s="227">
        <v>1944</v>
      </c>
      <c r="O878" s="227" t="s">
        <v>60</v>
      </c>
      <c r="P878" s="227" t="s">
        <v>1995</v>
      </c>
      <c r="Q878" s="227">
        <v>4</v>
      </c>
      <c r="R878" s="227" t="s">
        <v>956</v>
      </c>
      <c r="S878" s="227">
        <v>1</v>
      </c>
      <c r="T878" s="227" t="s">
        <v>1996</v>
      </c>
      <c r="U878" s="227" t="s">
        <v>2003</v>
      </c>
      <c r="V878" s="227" t="s">
        <v>1995</v>
      </c>
      <c r="W878" s="227">
        <v>8</v>
      </c>
      <c r="X878" s="227" t="s">
        <v>956</v>
      </c>
      <c r="Y878" s="236">
        <v>50</v>
      </c>
      <c r="Z878" s="236">
        <v>0</v>
      </c>
      <c r="AA878" s="236">
        <v>0</v>
      </c>
      <c r="AB878" s="236">
        <v>0</v>
      </c>
      <c r="AC878" s="236">
        <v>0</v>
      </c>
      <c r="AD878" s="236">
        <v>2</v>
      </c>
      <c r="AE878" s="236">
        <v>0.25</v>
      </c>
      <c r="AF878" s="236">
        <v>6</v>
      </c>
      <c r="AG878" s="236">
        <v>0</v>
      </c>
      <c r="AH878" s="227">
        <v>1.56</v>
      </c>
      <c r="AI878" s="230">
        <f t="shared" si="34"/>
        <v>1</v>
      </c>
      <c r="AJ878" s="237">
        <v>300000000</v>
      </c>
      <c r="AK878" s="227" t="s">
        <v>2004</v>
      </c>
      <c r="AL878" s="227" t="s">
        <v>1999</v>
      </c>
      <c r="AM878" s="235">
        <v>9921510</v>
      </c>
      <c r="AN878" s="228" t="s">
        <v>2005</v>
      </c>
    </row>
    <row r="879" spans="1:40" ht="38.25" x14ac:dyDescent="0.2">
      <c r="A879" s="242">
        <v>1</v>
      </c>
      <c r="B879" s="242" t="s">
        <v>5</v>
      </c>
      <c r="C879" s="242">
        <v>9</v>
      </c>
      <c r="D879" s="242">
        <v>19</v>
      </c>
      <c r="E879" s="242" t="s">
        <v>56</v>
      </c>
      <c r="F879" s="242">
        <v>4</v>
      </c>
      <c r="G879" s="242">
        <v>194</v>
      </c>
      <c r="H879" s="242" t="s">
        <v>57</v>
      </c>
      <c r="I879" s="242">
        <v>4</v>
      </c>
      <c r="J879" s="242"/>
      <c r="K879" s="242" t="s">
        <v>1994</v>
      </c>
      <c r="L879" s="244">
        <v>2020051290008</v>
      </c>
      <c r="M879" s="242">
        <v>4</v>
      </c>
      <c r="N879" s="242">
        <v>1944</v>
      </c>
      <c r="O879" s="242" t="s">
        <v>60</v>
      </c>
      <c r="P879" s="242" t="s">
        <v>1995</v>
      </c>
      <c r="Q879" s="242">
        <v>4</v>
      </c>
      <c r="R879" s="242" t="s">
        <v>956</v>
      </c>
      <c r="S879" s="242">
        <v>1</v>
      </c>
      <c r="T879" s="242" t="s">
        <v>1996</v>
      </c>
      <c r="U879" s="242" t="s">
        <v>2006</v>
      </c>
      <c r="V879" s="242" t="s">
        <v>1995</v>
      </c>
      <c r="W879" s="242">
        <v>8</v>
      </c>
      <c r="X879" s="242" t="s">
        <v>956</v>
      </c>
      <c r="Y879" s="241">
        <v>50</v>
      </c>
      <c r="Z879" s="241">
        <v>0</v>
      </c>
      <c r="AA879" s="241">
        <v>0</v>
      </c>
      <c r="AB879" s="241">
        <v>0</v>
      </c>
      <c r="AC879" s="241">
        <v>0</v>
      </c>
      <c r="AD879" s="241">
        <v>4</v>
      </c>
      <c r="AE879" s="241">
        <v>4</v>
      </c>
      <c r="AF879" s="241">
        <v>4</v>
      </c>
      <c r="AG879" s="241">
        <v>0</v>
      </c>
      <c r="AH879" s="242">
        <v>25</v>
      </c>
      <c r="AI879" s="240">
        <f t="shared" si="34"/>
        <v>1</v>
      </c>
      <c r="AJ879" s="243">
        <v>74898182</v>
      </c>
      <c r="AK879" s="227" t="s">
        <v>2007</v>
      </c>
      <c r="AL879" s="227" t="s">
        <v>2008</v>
      </c>
      <c r="AM879" s="235">
        <v>3445652</v>
      </c>
      <c r="AN879" s="228" t="s">
        <v>2005</v>
      </c>
    </row>
    <row r="880" spans="1:40" ht="38.25" x14ac:dyDescent="0.2">
      <c r="A880" s="242"/>
      <c r="B880" s="242"/>
      <c r="C880" s="242"/>
      <c r="D880" s="242"/>
      <c r="E880" s="242"/>
      <c r="F880" s="242"/>
      <c r="G880" s="242"/>
      <c r="H880" s="242"/>
      <c r="I880" s="242"/>
      <c r="J880" s="242"/>
      <c r="K880" s="242"/>
      <c r="L880" s="244"/>
      <c r="M880" s="242"/>
      <c r="N880" s="242"/>
      <c r="O880" s="242"/>
      <c r="P880" s="242"/>
      <c r="Q880" s="242"/>
      <c r="R880" s="242"/>
      <c r="S880" s="242"/>
      <c r="T880" s="242"/>
      <c r="U880" s="242"/>
      <c r="V880" s="242"/>
      <c r="W880" s="242"/>
      <c r="X880" s="242"/>
      <c r="Y880" s="241"/>
      <c r="Z880" s="241"/>
      <c r="AA880" s="241"/>
      <c r="AB880" s="241"/>
      <c r="AC880" s="241"/>
      <c r="AD880" s="241"/>
      <c r="AE880" s="241"/>
      <c r="AF880" s="241"/>
      <c r="AG880" s="241"/>
      <c r="AH880" s="242"/>
      <c r="AI880" s="239">
        <f t="shared" si="34"/>
        <v>0</v>
      </c>
      <c r="AJ880" s="243"/>
      <c r="AK880" s="227" t="s">
        <v>1998</v>
      </c>
      <c r="AL880" s="227" t="s">
        <v>1999</v>
      </c>
      <c r="AM880" s="235">
        <v>23449256</v>
      </c>
      <c r="AN880" s="228" t="s">
        <v>2005</v>
      </c>
    </row>
    <row r="881" spans="1:40" ht="25.5" x14ac:dyDescent="0.2">
      <c r="A881" s="227">
        <v>1</v>
      </c>
      <c r="B881" s="227" t="s">
        <v>5</v>
      </c>
      <c r="C881" s="227">
        <v>11</v>
      </c>
      <c r="D881" s="227">
        <v>111</v>
      </c>
      <c r="E881" s="227" t="s">
        <v>36</v>
      </c>
      <c r="F881" s="227">
        <v>4</v>
      </c>
      <c r="G881" s="227">
        <v>1114</v>
      </c>
      <c r="H881" s="227" t="s">
        <v>50</v>
      </c>
      <c r="I881" s="227">
        <v>11</v>
      </c>
      <c r="J881" s="227"/>
      <c r="K881" s="227" t="s">
        <v>1994</v>
      </c>
      <c r="L881" s="229">
        <v>2020051290009</v>
      </c>
      <c r="M881" s="227">
        <v>2</v>
      </c>
      <c r="N881" s="227">
        <v>11142</v>
      </c>
      <c r="O881" s="227" t="s">
        <v>52</v>
      </c>
      <c r="P881" s="227" t="s">
        <v>1995</v>
      </c>
      <c r="Q881" s="227">
        <v>4</v>
      </c>
      <c r="R881" s="227" t="s">
        <v>956</v>
      </c>
      <c r="S881" s="227">
        <v>1</v>
      </c>
      <c r="T881" s="227" t="s">
        <v>1996</v>
      </c>
      <c r="U881" s="227" t="s">
        <v>2009</v>
      </c>
      <c r="V881" s="227" t="s">
        <v>2010</v>
      </c>
      <c r="W881" s="227">
        <v>1200</v>
      </c>
      <c r="X881" s="227" t="s">
        <v>956</v>
      </c>
      <c r="Y881" s="236">
        <v>60</v>
      </c>
      <c r="Z881" s="236">
        <v>0</v>
      </c>
      <c r="AA881" s="236">
        <v>0</v>
      </c>
      <c r="AB881" s="236">
        <v>0</v>
      </c>
      <c r="AC881" s="236">
        <v>0</v>
      </c>
      <c r="AD881" s="236">
        <v>600</v>
      </c>
      <c r="AE881" s="236">
        <v>0</v>
      </c>
      <c r="AF881" s="236">
        <v>600</v>
      </c>
      <c r="AG881" s="236">
        <v>0</v>
      </c>
      <c r="AH881" s="227">
        <v>0</v>
      </c>
      <c r="AI881" s="230">
        <f t="shared" si="34"/>
        <v>0</v>
      </c>
      <c r="AJ881" s="237">
        <v>594163692</v>
      </c>
      <c r="AK881" s="227" t="s">
        <v>2011</v>
      </c>
      <c r="AL881" s="227" t="s">
        <v>2012</v>
      </c>
      <c r="AM881" s="235">
        <v>0</v>
      </c>
      <c r="AN881" s="228" t="s">
        <v>2013</v>
      </c>
    </row>
    <row r="882" spans="1:40" ht="51" x14ac:dyDescent="0.2">
      <c r="A882" s="227">
        <v>1</v>
      </c>
      <c r="B882" s="227" t="s">
        <v>5</v>
      </c>
      <c r="C882" s="227">
        <v>11</v>
      </c>
      <c r="D882" s="227">
        <v>111</v>
      </c>
      <c r="E882" s="227" t="s">
        <v>36</v>
      </c>
      <c r="F882" s="227">
        <v>4</v>
      </c>
      <c r="G882" s="227">
        <v>1114</v>
      </c>
      <c r="H882" s="227" t="s">
        <v>50</v>
      </c>
      <c r="I882" s="227">
        <v>11</v>
      </c>
      <c r="J882" s="227"/>
      <c r="K882" s="227" t="s">
        <v>1994</v>
      </c>
      <c r="L882" s="229">
        <v>2020051290009</v>
      </c>
      <c r="M882" s="227">
        <v>2</v>
      </c>
      <c r="N882" s="227">
        <v>11142</v>
      </c>
      <c r="O882" s="227" t="s">
        <v>52</v>
      </c>
      <c r="P882" s="227" t="s">
        <v>1995</v>
      </c>
      <c r="Q882" s="227">
        <v>4</v>
      </c>
      <c r="R882" s="227" t="s">
        <v>956</v>
      </c>
      <c r="S882" s="227">
        <v>1</v>
      </c>
      <c r="T882" s="227" t="s">
        <v>1996</v>
      </c>
      <c r="U882" s="227" t="s">
        <v>2014</v>
      </c>
      <c r="V882" s="227" t="s">
        <v>1995</v>
      </c>
      <c r="W882" s="227">
        <v>1</v>
      </c>
      <c r="X882" s="227" t="s">
        <v>956</v>
      </c>
      <c r="Y882" s="236">
        <v>40</v>
      </c>
      <c r="Z882" s="236">
        <v>0</v>
      </c>
      <c r="AA882" s="236">
        <v>0</v>
      </c>
      <c r="AB882" s="236">
        <v>0</v>
      </c>
      <c r="AC882" s="236">
        <v>0</v>
      </c>
      <c r="AD882" s="236">
        <v>0.5</v>
      </c>
      <c r="AE882" s="236">
        <v>0</v>
      </c>
      <c r="AF882" s="236">
        <v>0.5</v>
      </c>
      <c r="AG882" s="236">
        <v>0</v>
      </c>
      <c r="AH882" s="227">
        <v>0</v>
      </c>
      <c r="AI882" s="230">
        <f t="shared" si="34"/>
        <v>0</v>
      </c>
      <c r="AJ882" s="237">
        <v>513830130</v>
      </c>
      <c r="AK882" s="227" t="s">
        <v>2015</v>
      </c>
      <c r="AL882" s="227" t="s">
        <v>2008</v>
      </c>
      <c r="AM882" s="235">
        <v>0</v>
      </c>
      <c r="AN882" s="228" t="s">
        <v>2016</v>
      </c>
    </row>
    <row r="883" spans="1:40" ht="38.25" x14ac:dyDescent="0.2">
      <c r="A883" s="227">
        <v>1</v>
      </c>
      <c r="B883" s="227" t="s">
        <v>5</v>
      </c>
      <c r="C883" s="227">
        <v>12</v>
      </c>
      <c r="D883" s="227">
        <v>112</v>
      </c>
      <c r="E883" s="227" t="s">
        <v>6</v>
      </c>
      <c r="F883" s="227">
        <v>2</v>
      </c>
      <c r="G883" s="227">
        <v>1122</v>
      </c>
      <c r="H883" s="227" t="s">
        <v>7</v>
      </c>
      <c r="I883" s="227">
        <v>9</v>
      </c>
      <c r="J883" s="227"/>
      <c r="K883" s="227" t="s">
        <v>2017</v>
      </c>
      <c r="L883" s="229">
        <v>2020051290010</v>
      </c>
      <c r="M883" s="227">
        <v>5</v>
      </c>
      <c r="N883" s="227">
        <v>11225</v>
      </c>
      <c r="O883" s="227" t="s">
        <v>12</v>
      </c>
      <c r="P883" s="227" t="s">
        <v>1995</v>
      </c>
      <c r="Q883" s="227">
        <v>4</v>
      </c>
      <c r="R883" s="227" t="s">
        <v>956</v>
      </c>
      <c r="S883" s="227">
        <v>2</v>
      </c>
      <c r="T883" s="227" t="s">
        <v>1996</v>
      </c>
      <c r="U883" s="227" t="s">
        <v>2018</v>
      </c>
      <c r="V883" s="227" t="s">
        <v>1995</v>
      </c>
      <c r="W883" s="227">
        <v>1</v>
      </c>
      <c r="X883" s="227" t="s">
        <v>956</v>
      </c>
      <c r="Y883" s="236">
        <v>50</v>
      </c>
      <c r="Z883" s="236">
        <v>0</v>
      </c>
      <c r="AA883" s="236">
        <v>0</v>
      </c>
      <c r="AB883" s="236">
        <v>1</v>
      </c>
      <c r="AC883" s="236">
        <v>1</v>
      </c>
      <c r="AD883" s="236">
        <v>0</v>
      </c>
      <c r="AE883" s="236">
        <v>0</v>
      </c>
      <c r="AF883" s="236">
        <v>0</v>
      </c>
      <c r="AG883" s="236">
        <v>0</v>
      </c>
      <c r="AH883" s="227">
        <v>50</v>
      </c>
      <c r="AI883" s="230">
        <f t="shared" si="34"/>
        <v>1</v>
      </c>
      <c r="AJ883" s="237">
        <v>31000000</v>
      </c>
      <c r="AK883" s="227" t="s">
        <v>2019</v>
      </c>
      <c r="AL883" s="227" t="s">
        <v>2020</v>
      </c>
      <c r="AM883" s="235">
        <v>31000000</v>
      </c>
      <c r="AN883" s="228" t="s">
        <v>2002</v>
      </c>
    </row>
    <row r="884" spans="1:40" ht="51" x14ac:dyDescent="0.2">
      <c r="A884" s="227">
        <v>1</v>
      </c>
      <c r="B884" s="227" t="s">
        <v>5</v>
      </c>
      <c r="C884" s="227">
        <v>12</v>
      </c>
      <c r="D884" s="227">
        <v>112</v>
      </c>
      <c r="E884" s="227" t="s">
        <v>6</v>
      </c>
      <c r="F884" s="227">
        <v>3</v>
      </c>
      <c r="G884" s="227">
        <v>1123</v>
      </c>
      <c r="H884" s="227" t="s">
        <v>18</v>
      </c>
      <c r="I884" s="227">
        <v>9</v>
      </c>
      <c r="J884" s="227"/>
      <c r="K884" s="227" t="s">
        <v>2017</v>
      </c>
      <c r="L884" s="229">
        <v>2020051290010</v>
      </c>
      <c r="M884" s="227">
        <v>1</v>
      </c>
      <c r="N884" s="227">
        <v>11231</v>
      </c>
      <c r="O884" s="227" t="s">
        <v>20</v>
      </c>
      <c r="P884" s="227" t="s">
        <v>1995</v>
      </c>
      <c r="Q884" s="227">
        <v>4</v>
      </c>
      <c r="R884" s="227" t="s">
        <v>956</v>
      </c>
      <c r="S884" s="227">
        <v>2</v>
      </c>
      <c r="T884" s="227" t="s">
        <v>1996</v>
      </c>
      <c r="U884" s="227" t="s">
        <v>2021</v>
      </c>
      <c r="V884" s="227" t="s">
        <v>2010</v>
      </c>
      <c r="W884" s="227">
        <v>600</v>
      </c>
      <c r="X884" s="227" t="s">
        <v>956</v>
      </c>
      <c r="Y884" s="236">
        <v>50</v>
      </c>
      <c r="Z884" s="236">
        <v>0</v>
      </c>
      <c r="AA884" s="236">
        <v>0</v>
      </c>
      <c r="AB884" s="236">
        <v>0</v>
      </c>
      <c r="AC884" s="236">
        <v>0</v>
      </c>
      <c r="AD884" s="236">
        <v>200</v>
      </c>
      <c r="AE884" s="236">
        <v>0</v>
      </c>
      <c r="AF884" s="236">
        <v>400</v>
      </c>
      <c r="AG884" s="236">
        <v>0</v>
      </c>
      <c r="AH884" s="227">
        <v>0</v>
      </c>
      <c r="AI884" s="230">
        <f t="shared" si="34"/>
        <v>0</v>
      </c>
      <c r="AJ884" s="237">
        <v>27945000</v>
      </c>
      <c r="AK884" s="227" t="s">
        <v>2022</v>
      </c>
      <c r="AL884" s="227" t="s">
        <v>2008</v>
      </c>
      <c r="AM884" s="235">
        <v>0</v>
      </c>
      <c r="AN884" s="228" t="s">
        <v>2016</v>
      </c>
    </row>
    <row r="885" spans="1:40" ht="38.25" x14ac:dyDescent="0.2">
      <c r="A885" s="227">
        <v>1</v>
      </c>
      <c r="B885" s="227" t="s">
        <v>5</v>
      </c>
      <c r="C885" s="227">
        <v>12</v>
      </c>
      <c r="D885" s="227">
        <v>112</v>
      </c>
      <c r="E885" s="227" t="s">
        <v>6</v>
      </c>
      <c r="F885" s="227">
        <v>3</v>
      </c>
      <c r="G885" s="227">
        <v>1123</v>
      </c>
      <c r="H885" s="227" t="s">
        <v>18</v>
      </c>
      <c r="I885" s="227">
        <v>9</v>
      </c>
      <c r="J885" s="227"/>
      <c r="K885" s="227" t="s">
        <v>2017</v>
      </c>
      <c r="L885" s="229">
        <v>2020051290010</v>
      </c>
      <c r="M885" s="227">
        <v>1</v>
      </c>
      <c r="N885" s="227">
        <v>11231</v>
      </c>
      <c r="O885" s="227" t="s">
        <v>20</v>
      </c>
      <c r="P885" s="227" t="s">
        <v>1995</v>
      </c>
      <c r="Q885" s="227">
        <v>4</v>
      </c>
      <c r="R885" s="227" t="s">
        <v>956</v>
      </c>
      <c r="S885" s="227">
        <v>2</v>
      </c>
      <c r="T885" s="227" t="s">
        <v>1996</v>
      </c>
      <c r="U885" s="227" t="s">
        <v>2023</v>
      </c>
      <c r="V885" s="227" t="s">
        <v>1995</v>
      </c>
      <c r="W885" s="227">
        <v>1</v>
      </c>
      <c r="X885" s="227" t="s">
        <v>956</v>
      </c>
      <c r="Y885" s="236">
        <v>50</v>
      </c>
      <c r="Z885" s="236">
        <v>0.5</v>
      </c>
      <c r="AA885" s="236">
        <v>0.5</v>
      </c>
      <c r="AB885" s="236">
        <v>0.5</v>
      </c>
      <c r="AC885" s="236">
        <v>0.5</v>
      </c>
      <c r="AD885" s="236">
        <v>0</v>
      </c>
      <c r="AE885" s="236">
        <v>0</v>
      </c>
      <c r="AF885" s="236">
        <v>0</v>
      </c>
      <c r="AG885" s="236">
        <v>0</v>
      </c>
      <c r="AH885" s="227">
        <v>50</v>
      </c>
      <c r="AI885" s="230">
        <f t="shared" si="34"/>
        <v>1</v>
      </c>
      <c r="AJ885" s="237">
        <v>10447604</v>
      </c>
      <c r="AK885" s="227" t="s">
        <v>2019</v>
      </c>
      <c r="AL885" s="227" t="s">
        <v>2020</v>
      </c>
      <c r="AM885" s="235">
        <v>10447604</v>
      </c>
      <c r="AN885" s="228" t="s">
        <v>2002</v>
      </c>
    </row>
    <row r="886" spans="1:40" ht="51" x14ac:dyDescent="0.2">
      <c r="A886" s="227">
        <v>2</v>
      </c>
      <c r="B886" s="227" t="s">
        <v>402</v>
      </c>
      <c r="C886" s="227">
        <v>3</v>
      </c>
      <c r="D886" s="227">
        <v>23</v>
      </c>
      <c r="E886" s="227" t="s">
        <v>403</v>
      </c>
      <c r="F886" s="227">
        <v>1</v>
      </c>
      <c r="G886" s="227">
        <v>231</v>
      </c>
      <c r="H886" s="227" t="s">
        <v>409</v>
      </c>
      <c r="I886" s="227">
        <v>12</v>
      </c>
      <c r="J886" s="227"/>
      <c r="K886" s="227" t="s">
        <v>2024</v>
      </c>
      <c r="L886" s="229">
        <v>2020051290015</v>
      </c>
      <c r="M886" s="227">
        <v>3</v>
      </c>
      <c r="N886" s="227">
        <v>2313</v>
      </c>
      <c r="O886" s="227" t="s">
        <v>410</v>
      </c>
      <c r="P886" s="227" t="s">
        <v>1995</v>
      </c>
      <c r="Q886" s="227">
        <v>4</v>
      </c>
      <c r="R886" s="227" t="s">
        <v>956</v>
      </c>
      <c r="S886" s="227">
        <v>1</v>
      </c>
      <c r="T886" s="227" t="s">
        <v>1996</v>
      </c>
      <c r="U886" s="227" t="s">
        <v>2025</v>
      </c>
      <c r="V886" s="227" t="s">
        <v>2010</v>
      </c>
      <c r="W886" s="227">
        <v>1500</v>
      </c>
      <c r="X886" s="227" t="s">
        <v>956</v>
      </c>
      <c r="Y886" s="236">
        <v>50</v>
      </c>
      <c r="Z886" s="236">
        <v>0</v>
      </c>
      <c r="AA886" s="236">
        <v>0</v>
      </c>
      <c r="AB886" s="236">
        <v>0</v>
      </c>
      <c r="AC886" s="236">
        <v>0</v>
      </c>
      <c r="AD886" s="236">
        <v>750</v>
      </c>
      <c r="AE886" s="236">
        <v>0</v>
      </c>
      <c r="AF886" s="236">
        <v>750</v>
      </c>
      <c r="AG886" s="236">
        <v>0</v>
      </c>
      <c r="AH886" s="227">
        <v>0</v>
      </c>
      <c r="AI886" s="230">
        <f t="shared" ref="AI886:AI949" si="35">+IF(AH886&gt;1,1,AH886)</f>
        <v>0</v>
      </c>
      <c r="AJ886" s="237">
        <v>31050000</v>
      </c>
      <c r="AK886" s="227" t="s">
        <v>2026</v>
      </c>
      <c r="AL886" s="227" t="s">
        <v>1999</v>
      </c>
      <c r="AM886" s="235">
        <v>0</v>
      </c>
      <c r="AN886" s="228" t="s">
        <v>2016</v>
      </c>
    </row>
    <row r="887" spans="1:40" ht="76.5" x14ac:dyDescent="0.2">
      <c r="A887" s="227">
        <v>3</v>
      </c>
      <c r="B887" s="227" t="s">
        <v>281</v>
      </c>
      <c r="C887" s="227">
        <v>1</v>
      </c>
      <c r="D887" s="227">
        <v>31</v>
      </c>
      <c r="E887" s="227" t="s">
        <v>329</v>
      </c>
      <c r="F887" s="227">
        <v>1</v>
      </c>
      <c r="G887" s="227">
        <v>311</v>
      </c>
      <c r="H887" s="227" t="s">
        <v>330</v>
      </c>
      <c r="I887" s="227">
        <v>11</v>
      </c>
      <c r="J887" s="227"/>
      <c r="K887" s="227" t="s">
        <v>1438</v>
      </c>
      <c r="L887" s="229">
        <v>2020051290011</v>
      </c>
      <c r="M887" s="227">
        <v>1</v>
      </c>
      <c r="N887" s="227">
        <v>3111</v>
      </c>
      <c r="O887" s="227" t="s">
        <v>331</v>
      </c>
      <c r="P887" s="227" t="s">
        <v>983</v>
      </c>
      <c r="Q887" s="227">
        <v>100</v>
      </c>
      <c r="R887" s="227" t="s">
        <v>1368</v>
      </c>
      <c r="S887" s="227">
        <v>10</v>
      </c>
      <c r="T887" s="227" t="s">
        <v>1996</v>
      </c>
      <c r="U887" s="227" t="s">
        <v>2027</v>
      </c>
      <c r="V887" s="227" t="s">
        <v>2028</v>
      </c>
      <c r="W887" s="227">
        <v>12</v>
      </c>
      <c r="X887" s="227" t="s">
        <v>1368</v>
      </c>
      <c r="Y887" s="236">
        <v>30</v>
      </c>
      <c r="Z887" s="236">
        <v>3</v>
      </c>
      <c r="AA887" s="236">
        <v>3</v>
      </c>
      <c r="AB887" s="236">
        <v>3</v>
      </c>
      <c r="AC887" s="236">
        <v>3</v>
      </c>
      <c r="AD887" s="236">
        <v>3</v>
      </c>
      <c r="AE887" s="236">
        <v>3</v>
      </c>
      <c r="AF887" s="236">
        <v>3</v>
      </c>
      <c r="AG887" s="236">
        <v>0</v>
      </c>
      <c r="AH887" s="227">
        <v>22.5</v>
      </c>
      <c r="AI887" s="230">
        <f t="shared" si="35"/>
        <v>1</v>
      </c>
      <c r="AJ887" s="237">
        <v>40649520</v>
      </c>
      <c r="AK887" s="227" t="s">
        <v>2001</v>
      </c>
      <c r="AL887" s="227" t="s">
        <v>1999</v>
      </c>
      <c r="AM887" s="235">
        <v>30144587</v>
      </c>
      <c r="AN887" s="228" t="s">
        <v>2002</v>
      </c>
    </row>
    <row r="888" spans="1:40" ht="76.5" x14ac:dyDescent="0.2">
      <c r="A888" s="227">
        <v>3</v>
      </c>
      <c r="B888" s="227" t="s">
        <v>281</v>
      </c>
      <c r="C888" s="227">
        <v>1</v>
      </c>
      <c r="D888" s="227">
        <v>31</v>
      </c>
      <c r="E888" s="227" t="s">
        <v>329</v>
      </c>
      <c r="F888" s="227">
        <v>1</v>
      </c>
      <c r="G888" s="227">
        <v>311</v>
      </c>
      <c r="H888" s="227" t="s">
        <v>330</v>
      </c>
      <c r="I888" s="227">
        <v>11</v>
      </c>
      <c r="J888" s="227"/>
      <c r="K888" s="227" t="s">
        <v>1438</v>
      </c>
      <c r="L888" s="229">
        <v>2020051290011</v>
      </c>
      <c r="M888" s="227">
        <v>1</v>
      </c>
      <c r="N888" s="227">
        <v>3111</v>
      </c>
      <c r="O888" s="227" t="s">
        <v>331</v>
      </c>
      <c r="P888" s="227" t="s">
        <v>983</v>
      </c>
      <c r="Q888" s="227">
        <v>100</v>
      </c>
      <c r="R888" s="227" t="s">
        <v>1368</v>
      </c>
      <c r="S888" s="227">
        <v>10</v>
      </c>
      <c r="T888" s="227" t="s">
        <v>1996</v>
      </c>
      <c r="U888" s="227" t="s">
        <v>2029</v>
      </c>
      <c r="V888" s="227" t="s">
        <v>1995</v>
      </c>
      <c r="W888" s="227">
        <v>90</v>
      </c>
      <c r="X888" s="227" t="s">
        <v>1368</v>
      </c>
      <c r="Y888" s="236">
        <v>40</v>
      </c>
      <c r="Z888" s="236">
        <v>0</v>
      </c>
      <c r="AA888" s="236">
        <v>0</v>
      </c>
      <c r="AB888" s="236">
        <v>0</v>
      </c>
      <c r="AC888" s="236">
        <v>0</v>
      </c>
      <c r="AD888" s="236">
        <v>45</v>
      </c>
      <c r="AE888" s="236">
        <v>0</v>
      </c>
      <c r="AF888" s="236">
        <v>45</v>
      </c>
      <c r="AG888" s="236">
        <v>0</v>
      </c>
      <c r="AH888" s="227">
        <v>0</v>
      </c>
      <c r="AI888" s="230">
        <f t="shared" si="35"/>
        <v>0</v>
      </c>
      <c r="AJ888" s="237">
        <v>135728190</v>
      </c>
      <c r="AK888" s="227" t="s">
        <v>2001</v>
      </c>
      <c r="AL888" s="227" t="s">
        <v>1999</v>
      </c>
      <c r="AM888" s="235">
        <v>0</v>
      </c>
      <c r="AN888" s="228" t="s">
        <v>2030</v>
      </c>
    </row>
    <row r="889" spans="1:40" ht="12.75" customHeight="1" x14ac:dyDescent="0.2">
      <c r="A889" s="242">
        <v>3</v>
      </c>
      <c r="B889" s="242" t="s">
        <v>281</v>
      </c>
      <c r="C889" s="242">
        <v>1</v>
      </c>
      <c r="D889" s="242">
        <v>31</v>
      </c>
      <c r="E889" s="242" t="s">
        <v>329</v>
      </c>
      <c r="F889" s="242">
        <v>2</v>
      </c>
      <c r="G889" s="242">
        <v>312</v>
      </c>
      <c r="H889" s="242" t="s">
        <v>347</v>
      </c>
      <c r="I889" s="242">
        <v>11</v>
      </c>
      <c r="J889" s="242"/>
      <c r="K889" s="242" t="s">
        <v>1438</v>
      </c>
      <c r="L889" s="244">
        <v>2020051290011</v>
      </c>
      <c r="M889" s="242">
        <v>2</v>
      </c>
      <c r="N889" s="242">
        <v>3122</v>
      </c>
      <c r="O889" s="242" t="s">
        <v>348</v>
      </c>
      <c r="P889" s="242" t="s">
        <v>1995</v>
      </c>
      <c r="Q889" s="242">
        <v>4</v>
      </c>
      <c r="R889" s="242" t="s">
        <v>956</v>
      </c>
      <c r="S889" s="242">
        <v>1</v>
      </c>
      <c r="T889" s="242" t="s">
        <v>1996</v>
      </c>
      <c r="U889" s="242" t="s">
        <v>2031</v>
      </c>
      <c r="V889" s="242" t="s">
        <v>2010</v>
      </c>
      <c r="W889" s="242">
        <v>9800</v>
      </c>
      <c r="X889" s="242" t="s">
        <v>956</v>
      </c>
      <c r="Y889" s="241">
        <v>50</v>
      </c>
      <c r="Z889" s="241">
        <v>0</v>
      </c>
      <c r="AA889" s="241">
        <v>0</v>
      </c>
      <c r="AB889" s="241">
        <v>100</v>
      </c>
      <c r="AC889" s="241">
        <v>0</v>
      </c>
      <c r="AD889" s="241">
        <v>4800</v>
      </c>
      <c r="AE889" s="241">
        <v>0</v>
      </c>
      <c r="AF889" s="241">
        <v>4900</v>
      </c>
      <c r="AG889" s="241">
        <v>0</v>
      </c>
      <c r="AH889" s="242">
        <v>0</v>
      </c>
      <c r="AI889" s="240">
        <f t="shared" si="35"/>
        <v>0</v>
      </c>
      <c r="AJ889" s="243">
        <v>1561992600</v>
      </c>
      <c r="AK889" s="227" t="s">
        <v>2011</v>
      </c>
      <c r="AL889" s="227" t="s">
        <v>2012</v>
      </c>
      <c r="AM889" s="235">
        <v>0</v>
      </c>
      <c r="AN889" s="228" t="s">
        <v>2013</v>
      </c>
    </row>
    <row r="890" spans="1:40" ht="51" x14ac:dyDescent="0.2">
      <c r="A890" s="242"/>
      <c r="B890" s="242"/>
      <c r="C890" s="242"/>
      <c r="D890" s="242"/>
      <c r="E890" s="242"/>
      <c r="F890" s="242"/>
      <c r="G890" s="242"/>
      <c r="H890" s="242"/>
      <c r="I890" s="242"/>
      <c r="J890" s="242"/>
      <c r="K890" s="242"/>
      <c r="L890" s="244"/>
      <c r="M890" s="242"/>
      <c r="N890" s="242"/>
      <c r="O890" s="242"/>
      <c r="P890" s="242"/>
      <c r="Q890" s="242"/>
      <c r="R890" s="242"/>
      <c r="S890" s="242"/>
      <c r="T890" s="242"/>
      <c r="U890" s="242"/>
      <c r="V890" s="242"/>
      <c r="W890" s="242"/>
      <c r="X890" s="242"/>
      <c r="Y890" s="241"/>
      <c r="Z890" s="241"/>
      <c r="AA890" s="241"/>
      <c r="AB890" s="241"/>
      <c r="AC890" s="241"/>
      <c r="AD890" s="241"/>
      <c r="AE890" s="241"/>
      <c r="AF890" s="241"/>
      <c r="AG890" s="241"/>
      <c r="AH890" s="242"/>
      <c r="AI890" s="239">
        <f t="shared" si="35"/>
        <v>0</v>
      </c>
      <c r="AJ890" s="243"/>
      <c r="AK890" s="227" t="s">
        <v>2032</v>
      </c>
      <c r="AL890" s="227" t="s">
        <v>1999</v>
      </c>
      <c r="AM890" s="235">
        <v>0</v>
      </c>
      <c r="AN890" s="228" t="s">
        <v>2013</v>
      </c>
    </row>
    <row r="891" spans="1:40" ht="51" x14ac:dyDescent="0.2">
      <c r="A891" s="227">
        <v>3</v>
      </c>
      <c r="B891" s="227" t="s">
        <v>281</v>
      </c>
      <c r="C891" s="227">
        <v>1</v>
      </c>
      <c r="D891" s="227">
        <v>31</v>
      </c>
      <c r="E891" s="227" t="s">
        <v>329</v>
      </c>
      <c r="F891" s="227">
        <v>2</v>
      </c>
      <c r="G891" s="227">
        <v>312</v>
      </c>
      <c r="H891" s="227" t="s">
        <v>347</v>
      </c>
      <c r="I891" s="227">
        <v>11</v>
      </c>
      <c r="J891" s="227"/>
      <c r="K891" s="227" t="s">
        <v>1438</v>
      </c>
      <c r="L891" s="229">
        <v>2020051290011</v>
      </c>
      <c r="M891" s="227">
        <v>2</v>
      </c>
      <c r="N891" s="227">
        <v>3122</v>
      </c>
      <c r="O891" s="227" t="s">
        <v>348</v>
      </c>
      <c r="P891" s="227" t="s">
        <v>1995</v>
      </c>
      <c r="Q891" s="227">
        <v>4</v>
      </c>
      <c r="R891" s="227" t="s">
        <v>956</v>
      </c>
      <c r="S891" s="227">
        <v>1</v>
      </c>
      <c r="T891" s="227" t="s">
        <v>1996</v>
      </c>
      <c r="U891" s="227" t="s">
        <v>2033</v>
      </c>
      <c r="V891" s="227" t="s">
        <v>2010</v>
      </c>
      <c r="W891" s="227">
        <v>700</v>
      </c>
      <c r="X891" s="227" t="s">
        <v>956</v>
      </c>
      <c r="Y891" s="236">
        <v>50</v>
      </c>
      <c r="Z891" s="236">
        <v>100</v>
      </c>
      <c r="AA891" s="236">
        <v>10</v>
      </c>
      <c r="AB891" s="236">
        <v>100</v>
      </c>
      <c r="AC891" s="236">
        <v>10</v>
      </c>
      <c r="AD891" s="236">
        <v>250</v>
      </c>
      <c r="AE891" s="236">
        <v>0</v>
      </c>
      <c r="AF891" s="236">
        <v>250</v>
      </c>
      <c r="AG891" s="236">
        <v>0</v>
      </c>
      <c r="AH891" s="227">
        <v>1.43</v>
      </c>
      <c r="AI891" s="230">
        <f t="shared" si="35"/>
        <v>1</v>
      </c>
      <c r="AJ891" s="237">
        <v>899999996</v>
      </c>
      <c r="AK891" s="227" t="s">
        <v>2022</v>
      </c>
      <c r="AL891" s="227" t="s">
        <v>2008</v>
      </c>
      <c r="AM891" s="235">
        <v>15656604</v>
      </c>
      <c r="AN891" s="228" t="s">
        <v>2034</v>
      </c>
    </row>
    <row r="892" spans="1:40" ht="51" x14ac:dyDescent="0.2">
      <c r="A892" s="227">
        <v>3</v>
      </c>
      <c r="B892" s="227" t="s">
        <v>281</v>
      </c>
      <c r="C892" s="227">
        <v>1</v>
      </c>
      <c r="D892" s="227">
        <v>31</v>
      </c>
      <c r="E892" s="227" t="s">
        <v>329</v>
      </c>
      <c r="F892" s="227">
        <v>5</v>
      </c>
      <c r="G892" s="227">
        <v>315</v>
      </c>
      <c r="H892" s="227" t="s">
        <v>351</v>
      </c>
      <c r="I892" s="227">
        <v>9</v>
      </c>
      <c r="J892" s="227"/>
      <c r="K892" s="227" t="s">
        <v>1473</v>
      </c>
      <c r="L892" s="229">
        <v>2020051290007</v>
      </c>
      <c r="M892" s="227">
        <v>2</v>
      </c>
      <c r="N892" s="227">
        <v>3152</v>
      </c>
      <c r="O892" s="227" t="s">
        <v>353</v>
      </c>
      <c r="P892" s="227" t="s">
        <v>1995</v>
      </c>
      <c r="Q892" s="227">
        <v>4</v>
      </c>
      <c r="R892" s="227" t="s">
        <v>956</v>
      </c>
      <c r="S892" s="227">
        <v>1</v>
      </c>
      <c r="T892" s="227" t="s">
        <v>1996</v>
      </c>
      <c r="U892" s="227" t="s">
        <v>2035</v>
      </c>
      <c r="V892" s="227" t="s">
        <v>1995</v>
      </c>
      <c r="W892" s="227">
        <v>1</v>
      </c>
      <c r="X892" s="227" t="s">
        <v>956</v>
      </c>
      <c r="Y892" s="236">
        <v>100</v>
      </c>
      <c r="Z892" s="236">
        <v>0</v>
      </c>
      <c r="AA892" s="236">
        <v>0</v>
      </c>
      <c r="AB892" s="236">
        <v>0.1</v>
      </c>
      <c r="AC892" s="236">
        <v>0</v>
      </c>
      <c r="AD892" s="236">
        <v>0.4</v>
      </c>
      <c r="AE892" s="236">
        <v>0</v>
      </c>
      <c r="AF892" s="236">
        <v>0.5</v>
      </c>
      <c r="AG892" s="236">
        <v>0</v>
      </c>
      <c r="AH892" s="227">
        <v>0</v>
      </c>
      <c r="AI892" s="230">
        <f t="shared" si="35"/>
        <v>0</v>
      </c>
      <c r="AJ892" s="237">
        <v>100000000</v>
      </c>
      <c r="AK892" s="227" t="s">
        <v>2036</v>
      </c>
      <c r="AL892" s="227" t="s">
        <v>1999</v>
      </c>
      <c r="AM892" s="235">
        <v>0</v>
      </c>
      <c r="AN892" s="228" t="s">
        <v>2034</v>
      </c>
    </row>
    <row r="893" spans="1:40" ht="51" x14ac:dyDescent="0.2">
      <c r="A893" s="227">
        <v>3</v>
      </c>
      <c r="B893" s="227" t="s">
        <v>281</v>
      </c>
      <c r="C893" s="227">
        <v>1</v>
      </c>
      <c r="D893" s="227">
        <v>31</v>
      </c>
      <c r="E893" s="227" t="s">
        <v>329</v>
      </c>
      <c r="F893" s="227">
        <v>5</v>
      </c>
      <c r="G893" s="227">
        <v>315</v>
      </c>
      <c r="H893" s="227" t="s">
        <v>351</v>
      </c>
      <c r="I893" s="227">
        <v>9</v>
      </c>
      <c r="J893" s="227"/>
      <c r="K893" s="227" t="s">
        <v>1473</v>
      </c>
      <c r="L893" s="229">
        <v>2020051290007</v>
      </c>
      <c r="M893" s="227">
        <v>3</v>
      </c>
      <c r="N893" s="227">
        <v>3153</v>
      </c>
      <c r="O893" s="227" t="s">
        <v>354</v>
      </c>
      <c r="P893" s="227" t="s">
        <v>1995</v>
      </c>
      <c r="Q893" s="227">
        <v>4</v>
      </c>
      <c r="R893" s="227" t="s">
        <v>956</v>
      </c>
      <c r="S893" s="227">
        <v>1</v>
      </c>
      <c r="T893" s="227" t="s">
        <v>1996</v>
      </c>
      <c r="U893" s="227" t="s">
        <v>2037</v>
      </c>
      <c r="V893" s="227" t="s">
        <v>1995</v>
      </c>
      <c r="W893" s="227">
        <v>1</v>
      </c>
      <c r="X893" s="227" t="s">
        <v>956</v>
      </c>
      <c r="Y893" s="236">
        <v>33</v>
      </c>
      <c r="Z893" s="236">
        <v>0.2</v>
      </c>
      <c r="AA893" s="236">
        <v>0</v>
      </c>
      <c r="AB893" s="236">
        <v>0.2</v>
      </c>
      <c r="AC893" s="236">
        <v>0.8</v>
      </c>
      <c r="AD893" s="236">
        <v>0.3</v>
      </c>
      <c r="AE893" s="236">
        <v>0.2</v>
      </c>
      <c r="AF893" s="236">
        <v>0.3</v>
      </c>
      <c r="AG893" s="236">
        <v>0</v>
      </c>
      <c r="AH893" s="227">
        <v>33</v>
      </c>
      <c r="AI893" s="230">
        <f t="shared" si="35"/>
        <v>1</v>
      </c>
      <c r="AJ893" s="237">
        <v>308035070</v>
      </c>
      <c r="AK893" s="227" t="s">
        <v>2036</v>
      </c>
      <c r="AL893" s="227" t="s">
        <v>1999</v>
      </c>
      <c r="AM893" s="235">
        <v>182078000</v>
      </c>
      <c r="AN893" s="228" t="s">
        <v>2038</v>
      </c>
    </row>
    <row r="894" spans="1:40" ht="51" x14ac:dyDescent="0.2">
      <c r="A894" s="227">
        <v>3</v>
      </c>
      <c r="B894" s="227" t="s">
        <v>281</v>
      </c>
      <c r="C894" s="227">
        <v>1</v>
      </c>
      <c r="D894" s="227">
        <v>31</v>
      </c>
      <c r="E894" s="227" t="s">
        <v>329</v>
      </c>
      <c r="F894" s="227">
        <v>5</v>
      </c>
      <c r="G894" s="227">
        <v>315</v>
      </c>
      <c r="H894" s="227" t="s">
        <v>351</v>
      </c>
      <c r="I894" s="227">
        <v>9</v>
      </c>
      <c r="J894" s="227"/>
      <c r="K894" s="227" t="s">
        <v>1473</v>
      </c>
      <c r="L894" s="229">
        <v>2020051290007</v>
      </c>
      <c r="M894" s="227">
        <v>3</v>
      </c>
      <c r="N894" s="227">
        <v>3153</v>
      </c>
      <c r="O894" s="227" t="s">
        <v>354</v>
      </c>
      <c r="P894" s="227" t="s">
        <v>1995</v>
      </c>
      <c r="Q894" s="227">
        <v>4</v>
      </c>
      <c r="R894" s="227" t="s">
        <v>956</v>
      </c>
      <c r="S894" s="227">
        <v>1</v>
      </c>
      <c r="T894" s="227" t="s">
        <v>1996</v>
      </c>
      <c r="U894" s="227" t="s">
        <v>2039</v>
      </c>
      <c r="V894" s="227" t="s">
        <v>1995</v>
      </c>
      <c r="W894" s="227">
        <v>1</v>
      </c>
      <c r="X894" s="227" t="s">
        <v>956</v>
      </c>
      <c r="Y894" s="236">
        <v>33</v>
      </c>
      <c r="Z894" s="236">
        <v>0</v>
      </c>
      <c r="AA894" s="236">
        <v>0</v>
      </c>
      <c r="AB894" s="236">
        <v>0.2</v>
      </c>
      <c r="AC894" s="236">
        <v>0.4</v>
      </c>
      <c r="AD894" s="236">
        <v>0.5</v>
      </c>
      <c r="AE894" s="236">
        <v>0.6</v>
      </c>
      <c r="AF894" s="236">
        <v>0.3</v>
      </c>
      <c r="AG894" s="236">
        <v>0</v>
      </c>
      <c r="AH894" s="227">
        <v>33</v>
      </c>
      <c r="AI894" s="230">
        <f t="shared" si="35"/>
        <v>1</v>
      </c>
      <c r="AJ894" s="237">
        <v>137760588</v>
      </c>
      <c r="AK894" s="227" t="s">
        <v>2036</v>
      </c>
      <c r="AL894" s="227" t="s">
        <v>1999</v>
      </c>
      <c r="AM894" s="235">
        <v>116915200</v>
      </c>
      <c r="AN894" s="228" t="s">
        <v>2038</v>
      </c>
    </row>
    <row r="895" spans="1:40" ht="51" x14ac:dyDescent="0.2">
      <c r="A895" s="227">
        <v>3</v>
      </c>
      <c r="B895" s="227" t="s">
        <v>281</v>
      </c>
      <c r="C895" s="227">
        <v>1</v>
      </c>
      <c r="D895" s="227">
        <v>31</v>
      </c>
      <c r="E895" s="227" t="s">
        <v>329</v>
      </c>
      <c r="F895" s="227">
        <v>5</v>
      </c>
      <c r="G895" s="227">
        <v>315</v>
      </c>
      <c r="H895" s="227" t="s">
        <v>351</v>
      </c>
      <c r="I895" s="227">
        <v>9</v>
      </c>
      <c r="J895" s="227"/>
      <c r="K895" s="227" t="s">
        <v>1473</v>
      </c>
      <c r="L895" s="229">
        <v>2020051290007</v>
      </c>
      <c r="M895" s="227">
        <v>3</v>
      </c>
      <c r="N895" s="227">
        <v>3153</v>
      </c>
      <c r="O895" s="227" t="s">
        <v>354</v>
      </c>
      <c r="P895" s="227" t="s">
        <v>1995</v>
      </c>
      <c r="Q895" s="227">
        <v>4</v>
      </c>
      <c r="R895" s="227" t="s">
        <v>956</v>
      </c>
      <c r="S895" s="227">
        <v>1</v>
      </c>
      <c r="T895" s="227" t="s">
        <v>1996</v>
      </c>
      <c r="U895" s="227" t="s">
        <v>2040</v>
      </c>
      <c r="V895" s="227" t="s">
        <v>1995</v>
      </c>
      <c r="W895" s="227">
        <v>1</v>
      </c>
      <c r="X895" s="227" t="s">
        <v>956</v>
      </c>
      <c r="Y895" s="236">
        <v>34</v>
      </c>
      <c r="Z895" s="236">
        <v>0</v>
      </c>
      <c r="AA895" s="236">
        <v>0</v>
      </c>
      <c r="AB895" s="236">
        <v>0</v>
      </c>
      <c r="AC895" s="236">
        <v>0</v>
      </c>
      <c r="AD895" s="236">
        <v>0.3</v>
      </c>
      <c r="AE895" s="236">
        <v>0</v>
      </c>
      <c r="AF895" s="236">
        <v>0.7</v>
      </c>
      <c r="AG895" s="236">
        <v>0</v>
      </c>
      <c r="AH895" s="227">
        <v>0</v>
      </c>
      <c r="AI895" s="230">
        <f t="shared" si="35"/>
        <v>0</v>
      </c>
      <c r="AJ895" s="237">
        <v>120000000</v>
      </c>
      <c r="AK895" s="227" t="s">
        <v>2036</v>
      </c>
      <c r="AL895" s="227" t="s">
        <v>1999</v>
      </c>
      <c r="AM895" s="235">
        <v>0</v>
      </c>
      <c r="AN895" s="228" t="s">
        <v>2016</v>
      </c>
    </row>
    <row r="896" spans="1:40" ht="38.25" x14ac:dyDescent="0.2">
      <c r="A896" s="227">
        <v>3</v>
      </c>
      <c r="B896" s="227" t="s">
        <v>281</v>
      </c>
      <c r="C896" s="227">
        <v>2</v>
      </c>
      <c r="D896" s="227">
        <v>32</v>
      </c>
      <c r="E896" s="227" t="s">
        <v>355</v>
      </c>
      <c r="F896" s="227">
        <v>1</v>
      </c>
      <c r="G896" s="227">
        <v>321</v>
      </c>
      <c r="H896" s="227" t="s">
        <v>378</v>
      </c>
      <c r="I896" s="227">
        <v>13</v>
      </c>
      <c r="J896" s="227"/>
      <c r="K896" s="227" t="s">
        <v>1523</v>
      </c>
      <c r="L896" s="229">
        <v>2020051290014</v>
      </c>
      <c r="M896" s="227">
        <v>4</v>
      </c>
      <c r="N896" s="227">
        <v>3214</v>
      </c>
      <c r="O896" s="227" t="s">
        <v>381</v>
      </c>
      <c r="P896" s="227" t="s">
        <v>1995</v>
      </c>
      <c r="Q896" s="227">
        <v>3</v>
      </c>
      <c r="R896" s="227" t="s">
        <v>956</v>
      </c>
      <c r="S896" s="227">
        <v>1</v>
      </c>
      <c r="T896" s="227" t="s">
        <v>1996</v>
      </c>
      <c r="U896" s="227" t="s">
        <v>2041</v>
      </c>
      <c r="V896" s="227" t="s">
        <v>1995</v>
      </c>
      <c r="W896" s="227">
        <v>6</v>
      </c>
      <c r="X896" s="227" t="s">
        <v>956</v>
      </c>
      <c r="Y896" s="236">
        <v>100</v>
      </c>
      <c r="Z896" s="236">
        <v>1</v>
      </c>
      <c r="AA896" s="236">
        <v>1</v>
      </c>
      <c r="AB896" s="236">
        <v>1</v>
      </c>
      <c r="AC896" s="236">
        <v>1</v>
      </c>
      <c r="AD896" s="236">
        <v>2</v>
      </c>
      <c r="AE896" s="236">
        <v>0</v>
      </c>
      <c r="AF896" s="236">
        <v>2</v>
      </c>
      <c r="AG896" s="236">
        <v>0</v>
      </c>
      <c r="AH896" s="227">
        <v>33.33</v>
      </c>
      <c r="AI896" s="230">
        <f t="shared" si="35"/>
        <v>1</v>
      </c>
      <c r="AJ896" s="237">
        <v>4425000</v>
      </c>
      <c r="AK896" s="227" t="s">
        <v>2042</v>
      </c>
      <c r="AL896" s="227" t="s">
        <v>1999</v>
      </c>
      <c r="AM896" s="235">
        <v>4425000</v>
      </c>
      <c r="AN896" s="228" t="s">
        <v>2043</v>
      </c>
    </row>
    <row r="897" spans="1:40" ht="38.25" x14ac:dyDescent="0.2">
      <c r="A897" s="227">
        <v>3</v>
      </c>
      <c r="B897" s="227" t="s">
        <v>281</v>
      </c>
      <c r="C897" s="227">
        <v>3</v>
      </c>
      <c r="D897" s="227">
        <v>33</v>
      </c>
      <c r="E897" s="227" t="s">
        <v>312</v>
      </c>
      <c r="F897" s="227">
        <v>1</v>
      </c>
      <c r="G897" s="227">
        <v>331</v>
      </c>
      <c r="H897" s="227" t="s">
        <v>313</v>
      </c>
      <c r="I897" s="227">
        <v>13</v>
      </c>
      <c r="J897" s="227"/>
      <c r="K897" s="227" t="s">
        <v>1523</v>
      </c>
      <c r="L897" s="229">
        <v>2020051290014</v>
      </c>
      <c r="M897" s="227">
        <v>1</v>
      </c>
      <c r="N897" s="227">
        <v>3311</v>
      </c>
      <c r="O897" s="227" t="s">
        <v>317</v>
      </c>
      <c r="P897" s="227" t="s">
        <v>1995</v>
      </c>
      <c r="Q897" s="227">
        <v>4</v>
      </c>
      <c r="R897" s="227" t="s">
        <v>956</v>
      </c>
      <c r="S897" s="227">
        <v>2</v>
      </c>
      <c r="T897" s="227" t="s">
        <v>1996</v>
      </c>
      <c r="U897" s="227" t="s">
        <v>2044</v>
      </c>
      <c r="V897" s="227" t="s">
        <v>1995</v>
      </c>
      <c r="W897" s="227">
        <v>1</v>
      </c>
      <c r="X897" s="227" t="s">
        <v>956</v>
      </c>
      <c r="Y897" s="236">
        <v>50</v>
      </c>
      <c r="Z897" s="236">
        <v>0.5</v>
      </c>
      <c r="AA897" s="236">
        <v>0.5</v>
      </c>
      <c r="AB897" s="236">
        <v>0.5</v>
      </c>
      <c r="AC897" s="236">
        <v>0.5</v>
      </c>
      <c r="AD897" s="236">
        <v>0</v>
      </c>
      <c r="AE897" s="236">
        <v>0</v>
      </c>
      <c r="AF897" s="236">
        <v>0</v>
      </c>
      <c r="AG897" s="236">
        <v>0</v>
      </c>
      <c r="AH897" s="227">
        <v>50</v>
      </c>
      <c r="AI897" s="230">
        <f t="shared" si="35"/>
        <v>1</v>
      </c>
      <c r="AJ897" s="237">
        <v>36000000</v>
      </c>
      <c r="AK897" s="227" t="s">
        <v>2045</v>
      </c>
      <c r="AL897" s="227" t="s">
        <v>1999</v>
      </c>
      <c r="AM897" s="235">
        <v>36000000</v>
      </c>
      <c r="AN897" s="228" t="s">
        <v>2043</v>
      </c>
    </row>
    <row r="898" spans="1:40" ht="51" x14ac:dyDescent="0.2">
      <c r="A898" s="227">
        <v>3</v>
      </c>
      <c r="B898" s="227" t="s">
        <v>281</v>
      </c>
      <c r="C898" s="227">
        <v>3</v>
      </c>
      <c r="D898" s="227">
        <v>33</v>
      </c>
      <c r="E898" s="227" t="s">
        <v>312</v>
      </c>
      <c r="F898" s="227">
        <v>1</v>
      </c>
      <c r="G898" s="227">
        <v>331</v>
      </c>
      <c r="H898" s="227" t="s">
        <v>313</v>
      </c>
      <c r="I898" s="227">
        <v>13</v>
      </c>
      <c r="J898" s="227"/>
      <c r="K898" s="227" t="s">
        <v>1523</v>
      </c>
      <c r="L898" s="229">
        <v>2020051290014</v>
      </c>
      <c r="M898" s="227">
        <v>1</v>
      </c>
      <c r="N898" s="227">
        <v>3311</v>
      </c>
      <c r="O898" s="227" t="s">
        <v>317</v>
      </c>
      <c r="P898" s="227" t="s">
        <v>1995</v>
      </c>
      <c r="Q898" s="227">
        <v>4</v>
      </c>
      <c r="R898" s="227" t="s">
        <v>956</v>
      </c>
      <c r="S898" s="227">
        <v>2</v>
      </c>
      <c r="T898" s="227" t="s">
        <v>1996</v>
      </c>
      <c r="U898" s="227" t="s">
        <v>2046</v>
      </c>
      <c r="V898" s="227" t="s">
        <v>1995</v>
      </c>
      <c r="W898" s="227">
        <v>1</v>
      </c>
      <c r="X898" s="227" t="s">
        <v>956</v>
      </c>
      <c r="Y898" s="236">
        <v>50</v>
      </c>
      <c r="Z898" s="236">
        <v>0</v>
      </c>
      <c r="AA898" s="236">
        <v>0</v>
      </c>
      <c r="AB898" s="236">
        <v>0.5</v>
      </c>
      <c r="AC898" s="236">
        <v>0.5</v>
      </c>
      <c r="AD898" s="236">
        <v>0.5</v>
      </c>
      <c r="AE898" s="236">
        <v>0</v>
      </c>
      <c r="AF898" s="236">
        <v>0</v>
      </c>
      <c r="AG898" s="236">
        <v>0</v>
      </c>
      <c r="AH898" s="227">
        <v>25</v>
      </c>
      <c r="AI898" s="230">
        <f t="shared" si="35"/>
        <v>1</v>
      </c>
      <c r="AJ898" s="237">
        <v>15000000</v>
      </c>
      <c r="AK898" s="227" t="s">
        <v>2036</v>
      </c>
      <c r="AL898" s="227" t="s">
        <v>1999</v>
      </c>
      <c r="AM898" s="235">
        <v>0</v>
      </c>
      <c r="AN898" s="228" t="s">
        <v>2043</v>
      </c>
    </row>
    <row r="899" spans="1:40" ht="38.25" x14ac:dyDescent="0.2">
      <c r="A899" s="227">
        <v>3</v>
      </c>
      <c r="B899" s="227" t="s">
        <v>281</v>
      </c>
      <c r="C899" s="227">
        <v>3</v>
      </c>
      <c r="D899" s="227">
        <v>33</v>
      </c>
      <c r="E899" s="227" t="s">
        <v>312</v>
      </c>
      <c r="F899" s="227">
        <v>1</v>
      </c>
      <c r="G899" s="227">
        <v>331</v>
      </c>
      <c r="H899" s="227" t="s">
        <v>313</v>
      </c>
      <c r="I899" s="227">
        <v>13</v>
      </c>
      <c r="J899" s="227"/>
      <c r="K899" s="227" t="s">
        <v>1523</v>
      </c>
      <c r="L899" s="229">
        <v>2020051290014</v>
      </c>
      <c r="M899" s="227">
        <v>2</v>
      </c>
      <c r="N899" s="227">
        <v>3312</v>
      </c>
      <c r="O899" s="227" t="s">
        <v>316</v>
      </c>
      <c r="P899" s="227" t="s">
        <v>1995</v>
      </c>
      <c r="Q899" s="227">
        <v>4</v>
      </c>
      <c r="R899" s="227" t="s">
        <v>956</v>
      </c>
      <c r="S899" s="227">
        <v>2</v>
      </c>
      <c r="T899" s="227" t="s">
        <v>1996</v>
      </c>
      <c r="U899" s="227" t="s">
        <v>2047</v>
      </c>
      <c r="V899" s="227" t="s">
        <v>1995</v>
      </c>
      <c r="W899" s="227">
        <v>1</v>
      </c>
      <c r="X899" s="227" t="s">
        <v>956</v>
      </c>
      <c r="Y899" s="236">
        <v>100</v>
      </c>
      <c r="Z899" s="236">
        <v>0</v>
      </c>
      <c r="AA899" s="236">
        <v>0</v>
      </c>
      <c r="AB899" s="236">
        <v>0</v>
      </c>
      <c r="AC899" s="236">
        <v>0</v>
      </c>
      <c r="AD899" s="236">
        <v>0</v>
      </c>
      <c r="AE899" s="236">
        <v>0</v>
      </c>
      <c r="AF899" s="236">
        <v>1</v>
      </c>
      <c r="AG899" s="236">
        <v>0</v>
      </c>
      <c r="AH899" s="227">
        <v>0</v>
      </c>
      <c r="AI899" s="230">
        <f t="shared" si="35"/>
        <v>0</v>
      </c>
      <c r="AJ899" s="237">
        <v>8850000</v>
      </c>
      <c r="AK899" s="227" t="s">
        <v>2048</v>
      </c>
      <c r="AL899" s="227" t="s">
        <v>2049</v>
      </c>
      <c r="AM899" s="235">
        <v>0</v>
      </c>
      <c r="AN899" s="228" t="s">
        <v>2043</v>
      </c>
    </row>
    <row r="900" spans="1:40" ht="38.25" x14ac:dyDescent="0.2">
      <c r="A900" s="227">
        <v>3</v>
      </c>
      <c r="B900" s="227" t="s">
        <v>281</v>
      </c>
      <c r="C900" s="227">
        <v>3</v>
      </c>
      <c r="D900" s="227">
        <v>33</v>
      </c>
      <c r="E900" s="227" t="s">
        <v>312</v>
      </c>
      <c r="F900" s="227">
        <v>2</v>
      </c>
      <c r="G900" s="227">
        <v>332</v>
      </c>
      <c r="H900" s="227" t="s">
        <v>324</v>
      </c>
      <c r="I900" s="227">
        <v>13</v>
      </c>
      <c r="J900" s="227"/>
      <c r="K900" s="227" t="s">
        <v>1523</v>
      </c>
      <c r="L900" s="229">
        <v>2020051290014</v>
      </c>
      <c r="M900" s="227">
        <v>1</v>
      </c>
      <c r="N900" s="227">
        <v>3321</v>
      </c>
      <c r="O900" s="227" t="s">
        <v>327</v>
      </c>
      <c r="P900" s="227" t="s">
        <v>1995</v>
      </c>
      <c r="Q900" s="227">
        <v>2</v>
      </c>
      <c r="R900" s="227" t="s">
        <v>956</v>
      </c>
      <c r="S900" s="227">
        <v>0</v>
      </c>
      <c r="T900" s="227" t="s">
        <v>1996</v>
      </c>
      <c r="U900" s="227" t="s">
        <v>2050</v>
      </c>
      <c r="V900" s="227" t="s">
        <v>1995</v>
      </c>
      <c r="W900" s="227">
        <v>1</v>
      </c>
      <c r="X900" s="227" t="s">
        <v>956</v>
      </c>
      <c r="Y900" s="236">
        <v>5</v>
      </c>
      <c r="Z900" s="236">
        <v>0</v>
      </c>
      <c r="AA900" s="236">
        <v>0</v>
      </c>
      <c r="AB900" s="236">
        <v>0</v>
      </c>
      <c r="AC900" s="236">
        <v>0</v>
      </c>
      <c r="AD900" s="236">
        <v>0</v>
      </c>
      <c r="AE900" s="236">
        <v>0</v>
      </c>
      <c r="AF900" s="236">
        <v>1</v>
      </c>
      <c r="AG900" s="236">
        <v>0</v>
      </c>
      <c r="AH900" s="227">
        <v>0</v>
      </c>
      <c r="AI900" s="230">
        <f t="shared" si="35"/>
        <v>0</v>
      </c>
      <c r="AJ900" s="237">
        <v>4425000</v>
      </c>
      <c r="AK900" s="227" t="s">
        <v>2048</v>
      </c>
      <c r="AL900" s="227" t="s">
        <v>2049</v>
      </c>
      <c r="AM900" s="235">
        <v>0</v>
      </c>
      <c r="AN900" s="228" t="s">
        <v>2043</v>
      </c>
    </row>
    <row r="901" spans="1:40" ht="76.5" x14ac:dyDescent="0.2">
      <c r="A901" s="227">
        <v>3</v>
      </c>
      <c r="B901" s="227" t="s">
        <v>281</v>
      </c>
      <c r="C901" s="227">
        <v>4</v>
      </c>
      <c r="D901" s="227">
        <v>34</v>
      </c>
      <c r="E901" s="227" t="s">
        <v>383</v>
      </c>
      <c r="F901" s="227">
        <v>1</v>
      </c>
      <c r="G901" s="227">
        <v>341</v>
      </c>
      <c r="H901" s="227" t="s">
        <v>393</v>
      </c>
      <c r="I901" s="227">
        <v>6</v>
      </c>
      <c r="J901" s="227"/>
      <c r="K901" s="227" t="s">
        <v>2051</v>
      </c>
      <c r="L901" s="229">
        <v>2020051290005</v>
      </c>
      <c r="M901" s="227">
        <v>3</v>
      </c>
      <c r="N901" s="227">
        <v>3413</v>
      </c>
      <c r="O901" s="227" t="s">
        <v>396</v>
      </c>
      <c r="P901" s="227" t="s">
        <v>1995</v>
      </c>
      <c r="Q901" s="227">
        <v>4</v>
      </c>
      <c r="R901" s="227" t="s">
        <v>956</v>
      </c>
      <c r="S901" s="227">
        <v>2</v>
      </c>
      <c r="T901" s="227" t="s">
        <v>1996</v>
      </c>
      <c r="U901" s="227" t="s">
        <v>2052</v>
      </c>
      <c r="V901" s="227" t="s">
        <v>1995</v>
      </c>
      <c r="W901" s="227">
        <v>12</v>
      </c>
      <c r="X901" s="227" t="s">
        <v>956</v>
      </c>
      <c r="Y901" s="236">
        <v>20</v>
      </c>
      <c r="Z901" s="236">
        <v>3</v>
      </c>
      <c r="AA901" s="236">
        <v>3</v>
      </c>
      <c r="AB901" s="236">
        <v>3</v>
      </c>
      <c r="AC901" s="236">
        <v>3</v>
      </c>
      <c r="AD901" s="236">
        <v>3</v>
      </c>
      <c r="AE901" s="236">
        <v>0</v>
      </c>
      <c r="AF901" s="236">
        <v>3</v>
      </c>
      <c r="AG901" s="236">
        <v>0</v>
      </c>
      <c r="AH901" s="227">
        <v>10</v>
      </c>
      <c r="AI901" s="230">
        <f t="shared" si="35"/>
        <v>1</v>
      </c>
      <c r="AJ901" s="237">
        <v>6851040</v>
      </c>
      <c r="AK901" s="227" t="s">
        <v>2001</v>
      </c>
      <c r="AL901" s="227" t="s">
        <v>1999</v>
      </c>
      <c r="AM901" s="235">
        <v>3000000</v>
      </c>
      <c r="AN901" s="228" t="s">
        <v>2043</v>
      </c>
    </row>
    <row r="902" spans="1:40" ht="76.5" x14ac:dyDescent="0.2">
      <c r="A902" s="227">
        <v>3</v>
      </c>
      <c r="B902" s="227" t="s">
        <v>281</v>
      </c>
      <c r="C902" s="227">
        <v>4</v>
      </c>
      <c r="D902" s="227">
        <v>34</v>
      </c>
      <c r="E902" s="227" t="s">
        <v>383</v>
      </c>
      <c r="F902" s="227">
        <v>1</v>
      </c>
      <c r="G902" s="227">
        <v>341</v>
      </c>
      <c r="H902" s="227" t="s">
        <v>393</v>
      </c>
      <c r="I902" s="227">
        <v>6</v>
      </c>
      <c r="J902" s="227"/>
      <c r="K902" s="227" t="s">
        <v>2051</v>
      </c>
      <c r="L902" s="229">
        <v>2020051290005</v>
      </c>
      <c r="M902" s="227">
        <v>5</v>
      </c>
      <c r="N902" s="227">
        <v>3415</v>
      </c>
      <c r="O902" s="227" t="s">
        <v>397</v>
      </c>
      <c r="P902" s="227" t="s">
        <v>1995</v>
      </c>
      <c r="Q902" s="227">
        <v>4</v>
      </c>
      <c r="R902" s="227" t="s">
        <v>956</v>
      </c>
      <c r="S902" s="227">
        <v>1</v>
      </c>
      <c r="T902" s="227" t="s">
        <v>1996</v>
      </c>
      <c r="U902" s="227" t="s">
        <v>2053</v>
      </c>
      <c r="V902" s="227" t="s">
        <v>1995</v>
      </c>
      <c r="W902" s="227">
        <v>1</v>
      </c>
      <c r="X902" s="227" t="s">
        <v>956</v>
      </c>
      <c r="Y902" s="236">
        <v>100</v>
      </c>
      <c r="Z902" s="236">
        <v>0.5</v>
      </c>
      <c r="AA902" s="236">
        <v>1</v>
      </c>
      <c r="AB902" s="236">
        <v>0.5</v>
      </c>
      <c r="AC902" s="236">
        <v>0</v>
      </c>
      <c r="AD902" s="236">
        <v>0</v>
      </c>
      <c r="AE902" s="236">
        <v>0</v>
      </c>
      <c r="AF902" s="236">
        <v>0</v>
      </c>
      <c r="AG902" s="236">
        <v>0</v>
      </c>
      <c r="AH902" s="227">
        <v>100</v>
      </c>
      <c r="AI902" s="230">
        <f t="shared" si="35"/>
        <v>1</v>
      </c>
      <c r="AJ902" s="237">
        <v>3425520</v>
      </c>
      <c r="AK902" s="227" t="s">
        <v>2001</v>
      </c>
      <c r="AL902" s="227" t="s">
        <v>1999</v>
      </c>
      <c r="AM902" s="235">
        <v>0</v>
      </c>
      <c r="AN902" s="228" t="s">
        <v>2054</v>
      </c>
    </row>
    <row r="903" spans="1:40" ht="38.25" x14ac:dyDescent="0.2">
      <c r="A903" s="227">
        <v>3</v>
      </c>
      <c r="B903" s="227" t="s">
        <v>281</v>
      </c>
      <c r="C903" s="227">
        <v>4</v>
      </c>
      <c r="D903" s="227">
        <v>34</v>
      </c>
      <c r="E903" s="227" t="s">
        <v>383</v>
      </c>
      <c r="F903" s="227">
        <v>2</v>
      </c>
      <c r="G903" s="227">
        <v>342</v>
      </c>
      <c r="H903" s="227" t="s">
        <v>399</v>
      </c>
      <c r="I903" s="227">
        <v>6</v>
      </c>
      <c r="J903" s="227"/>
      <c r="K903" s="227" t="s">
        <v>2051</v>
      </c>
      <c r="L903" s="229">
        <v>2020051290005</v>
      </c>
      <c r="M903" s="227">
        <v>1</v>
      </c>
      <c r="N903" s="227">
        <v>3421</v>
      </c>
      <c r="O903" s="227" t="s">
        <v>401</v>
      </c>
      <c r="P903" s="227" t="s">
        <v>1995</v>
      </c>
      <c r="Q903" s="227">
        <v>4</v>
      </c>
      <c r="R903" s="227" t="s">
        <v>956</v>
      </c>
      <c r="S903" s="227">
        <v>1</v>
      </c>
      <c r="T903" s="227" t="s">
        <v>1996</v>
      </c>
      <c r="U903" s="227" t="s">
        <v>2055</v>
      </c>
      <c r="V903" s="227" t="s">
        <v>1995</v>
      </c>
      <c r="W903" s="227">
        <v>40</v>
      </c>
      <c r="X903" s="227" t="s">
        <v>956</v>
      </c>
      <c r="Y903" s="236">
        <v>100</v>
      </c>
      <c r="Z903" s="236">
        <v>0</v>
      </c>
      <c r="AA903" s="236">
        <v>3</v>
      </c>
      <c r="AB903" s="236">
        <v>0</v>
      </c>
      <c r="AC903" s="236">
        <v>0</v>
      </c>
      <c r="AD903" s="236">
        <v>20</v>
      </c>
      <c r="AE903" s="236">
        <v>0</v>
      </c>
      <c r="AF903" s="236">
        <v>20</v>
      </c>
      <c r="AG903" s="236">
        <v>0</v>
      </c>
      <c r="AH903" s="227">
        <v>7.5</v>
      </c>
      <c r="AI903" s="230">
        <f t="shared" si="35"/>
        <v>1</v>
      </c>
      <c r="AJ903" s="237">
        <v>168254962</v>
      </c>
      <c r="AK903" s="227" t="s">
        <v>2011</v>
      </c>
      <c r="AL903" s="227" t="s">
        <v>2012</v>
      </c>
      <c r="AM903" s="235">
        <v>70934667</v>
      </c>
      <c r="AN903" s="228" t="s">
        <v>2054</v>
      </c>
    </row>
    <row r="904" spans="1:40" ht="38.25" x14ac:dyDescent="0.2">
      <c r="A904" s="227">
        <v>3</v>
      </c>
      <c r="B904" s="227" t="s">
        <v>281</v>
      </c>
      <c r="C904" s="227">
        <v>4</v>
      </c>
      <c r="D904" s="227">
        <v>34</v>
      </c>
      <c r="E904" s="227" t="s">
        <v>383</v>
      </c>
      <c r="F904" s="227">
        <v>4</v>
      </c>
      <c r="G904" s="227">
        <v>344</v>
      </c>
      <c r="H904" s="227" t="s">
        <v>390</v>
      </c>
      <c r="I904" s="227">
        <v>6</v>
      </c>
      <c r="J904" s="227"/>
      <c r="K904" s="227" t="s">
        <v>1547</v>
      </c>
      <c r="L904" s="229">
        <v>2020051290012</v>
      </c>
      <c r="M904" s="227">
        <v>2</v>
      </c>
      <c r="N904" s="227">
        <v>3442</v>
      </c>
      <c r="O904" s="227" t="s">
        <v>392</v>
      </c>
      <c r="P904" s="227" t="s">
        <v>1995</v>
      </c>
      <c r="Q904" s="227">
        <v>4</v>
      </c>
      <c r="R904" s="227" t="s">
        <v>956</v>
      </c>
      <c r="S904" s="227">
        <v>1</v>
      </c>
      <c r="T904" s="227" t="s">
        <v>1996</v>
      </c>
      <c r="U904" s="227" t="s">
        <v>2056</v>
      </c>
      <c r="V904" s="227" t="s">
        <v>2028</v>
      </c>
      <c r="W904" s="227">
        <v>12</v>
      </c>
      <c r="X904" s="227" t="s">
        <v>956</v>
      </c>
      <c r="Y904" s="236">
        <v>28</v>
      </c>
      <c r="Z904" s="236">
        <v>3</v>
      </c>
      <c r="AA904" s="236">
        <v>3</v>
      </c>
      <c r="AB904" s="236">
        <v>3</v>
      </c>
      <c r="AC904" s="236">
        <v>3</v>
      </c>
      <c r="AD904" s="236">
        <v>3</v>
      </c>
      <c r="AE904" s="236">
        <v>1</v>
      </c>
      <c r="AF904" s="236">
        <v>3</v>
      </c>
      <c r="AG904" s="236">
        <v>0</v>
      </c>
      <c r="AH904" s="227">
        <v>16.329999999999998</v>
      </c>
      <c r="AI904" s="230">
        <f t="shared" si="35"/>
        <v>1</v>
      </c>
      <c r="AJ904" s="237">
        <v>876000000</v>
      </c>
      <c r="AK904" s="227" t="s">
        <v>2057</v>
      </c>
      <c r="AL904" s="227" t="s">
        <v>1999</v>
      </c>
      <c r="AM904" s="235">
        <v>741574324</v>
      </c>
      <c r="AN904" s="228" t="s">
        <v>2043</v>
      </c>
    </row>
    <row r="905" spans="1:40" ht="38.25" x14ac:dyDescent="0.2">
      <c r="A905" s="227">
        <v>3</v>
      </c>
      <c r="B905" s="227" t="s">
        <v>281</v>
      </c>
      <c r="C905" s="227">
        <v>4</v>
      </c>
      <c r="D905" s="227">
        <v>34</v>
      </c>
      <c r="E905" s="227" t="s">
        <v>383</v>
      </c>
      <c r="F905" s="227">
        <v>4</v>
      </c>
      <c r="G905" s="227">
        <v>344</v>
      </c>
      <c r="H905" s="227" t="s">
        <v>390</v>
      </c>
      <c r="I905" s="227">
        <v>6</v>
      </c>
      <c r="J905" s="227"/>
      <c r="K905" s="227" t="s">
        <v>1547</v>
      </c>
      <c r="L905" s="229">
        <v>2020051290012</v>
      </c>
      <c r="M905" s="227">
        <v>2</v>
      </c>
      <c r="N905" s="227">
        <v>3442</v>
      </c>
      <c r="O905" s="227" t="s">
        <v>392</v>
      </c>
      <c r="P905" s="227" t="s">
        <v>1995</v>
      </c>
      <c r="Q905" s="227">
        <v>4</v>
      </c>
      <c r="R905" s="227" t="s">
        <v>956</v>
      </c>
      <c r="S905" s="227">
        <v>1</v>
      </c>
      <c r="T905" s="227" t="s">
        <v>1996</v>
      </c>
      <c r="U905" s="227" t="s">
        <v>2058</v>
      </c>
      <c r="V905" s="227" t="s">
        <v>1995</v>
      </c>
      <c r="W905" s="227">
        <v>1000</v>
      </c>
      <c r="X905" s="227" t="s">
        <v>956</v>
      </c>
      <c r="Y905" s="236">
        <v>25</v>
      </c>
      <c r="Z905" s="236">
        <v>250</v>
      </c>
      <c r="AA905" s="236">
        <v>81</v>
      </c>
      <c r="AB905" s="236">
        <v>250</v>
      </c>
      <c r="AC905" s="236">
        <v>119</v>
      </c>
      <c r="AD905" s="236">
        <v>250</v>
      </c>
      <c r="AE905" s="236">
        <v>43</v>
      </c>
      <c r="AF905" s="236">
        <v>250</v>
      </c>
      <c r="AG905" s="236">
        <v>0</v>
      </c>
      <c r="AH905" s="227">
        <v>6.08</v>
      </c>
      <c r="AI905" s="230">
        <f t="shared" si="35"/>
        <v>1</v>
      </c>
      <c r="AJ905" s="237">
        <v>700000000</v>
      </c>
      <c r="AK905" s="227" t="s">
        <v>2057</v>
      </c>
      <c r="AL905" s="227" t="s">
        <v>1999</v>
      </c>
      <c r="AM905" s="235">
        <v>479572986</v>
      </c>
      <c r="AN905" s="228" t="s">
        <v>2043</v>
      </c>
    </row>
    <row r="906" spans="1:40" ht="38.25" x14ac:dyDescent="0.2">
      <c r="A906" s="227">
        <v>3</v>
      </c>
      <c r="B906" s="227" t="s">
        <v>281</v>
      </c>
      <c r="C906" s="227">
        <v>4</v>
      </c>
      <c r="D906" s="227">
        <v>34</v>
      </c>
      <c r="E906" s="227" t="s">
        <v>383</v>
      </c>
      <c r="F906" s="227">
        <v>4</v>
      </c>
      <c r="G906" s="227">
        <v>344</v>
      </c>
      <c r="H906" s="227" t="s">
        <v>390</v>
      </c>
      <c r="I906" s="227">
        <v>6</v>
      </c>
      <c r="J906" s="227"/>
      <c r="K906" s="227" t="s">
        <v>1547</v>
      </c>
      <c r="L906" s="229">
        <v>2020051290012</v>
      </c>
      <c r="M906" s="227">
        <v>2</v>
      </c>
      <c r="N906" s="227">
        <v>3442</v>
      </c>
      <c r="O906" s="227" t="s">
        <v>392</v>
      </c>
      <c r="P906" s="227" t="s">
        <v>1995</v>
      </c>
      <c r="Q906" s="227">
        <v>4</v>
      </c>
      <c r="R906" s="227" t="s">
        <v>956</v>
      </c>
      <c r="S906" s="227">
        <v>1</v>
      </c>
      <c r="T906" s="227" t="s">
        <v>1996</v>
      </c>
      <c r="U906" s="227" t="s">
        <v>2059</v>
      </c>
      <c r="V906" s="227" t="s">
        <v>2028</v>
      </c>
      <c r="W906" s="227">
        <v>10</v>
      </c>
      <c r="X906" s="227" t="s">
        <v>956</v>
      </c>
      <c r="Y906" s="236">
        <v>2</v>
      </c>
      <c r="Z906" s="236">
        <v>3</v>
      </c>
      <c r="AA906" s="236">
        <v>5</v>
      </c>
      <c r="AB906" s="236">
        <v>3</v>
      </c>
      <c r="AC906" s="236">
        <v>3</v>
      </c>
      <c r="AD906" s="236">
        <v>3</v>
      </c>
      <c r="AE906" s="236">
        <v>3</v>
      </c>
      <c r="AF906" s="236">
        <v>1</v>
      </c>
      <c r="AG906" s="236">
        <v>0</v>
      </c>
      <c r="AH906" s="227">
        <v>2.2000000000000002</v>
      </c>
      <c r="AI906" s="230">
        <f t="shared" si="35"/>
        <v>1</v>
      </c>
      <c r="AJ906" s="237">
        <v>43311380</v>
      </c>
      <c r="AK906" s="227" t="s">
        <v>2057</v>
      </c>
      <c r="AL906" s="227" t="s">
        <v>1999</v>
      </c>
      <c r="AM906" s="235">
        <v>47642518</v>
      </c>
      <c r="AN906" s="228" t="s">
        <v>2043</v>
      </c>
    </row>
    <row r="907" spans="1:40" ht="38.25" x14ac:dyDescent="0.2">
      <c r="A907" s="227">
        <v>3</v>
      </c>
      <c r="B907" s="227" t="s">
        <v>281</v>
      </c>
      <c r="C907" s="227">
        <v>4</v>
      </c>
      <c r="D907" s="227">
        <v>34</v>
      </c>
      <c r="E907" s="227" t="s">
        <v>383</v>
      </c>
      <c r="F907" s="227">
        <v>4</v>
      </c>
      <c r="G907" s="227">
        <v>344</v>
      </c>
      <c r="H907" s="227" t="s">
        <v>390</v>
      </c>
      <c r="I907" s="227">
        <v>6</v>
      </c>
      <c r="J907" s="227"/>
      <c r="K907" s="227" t="s">
        <v>1547</v>
      </c>
      <c r="L907" s="229">
        <v>2020051290012</v>
      </c>
      <c r="M907" s="227">
        <v>2</v>
      </c>
      <c r="N907" s="227">
        <v>3442</v>
      </c>
      <c r="O907" s="227" t="s">
        <v>392</v>
      </c>
      <c r="P907" s="227" t="s">
        <v>1995</v>
      </c>
      <c r="Q907" s="227">
        <v>4</v>
      </c>
      <c r="R907" s="227" t="s">
        <v>956</v>
      </c>
      <c r="S907" s="227">
        <v>1</v>
      </c>
      <c r="T907" s="227" t="s">
        <v>1996</v>
      </c>
      <c r="U907" s="227" t="s">
        <v>2060</v>
      </c>
      <c r="V907" s="227" t="s">
        <v>2061</v>
      </c>
      <c r="W907" s="227">
        <v>5</v>
      </c>
      <c r="X907" s="227" t="s">
        <v>956</v>
      </c>
      <c r="Y907" s="236">
        <v>40</v>
      </c>
      <c r="Z907" s="236">
        <v>5</v>
      </c>
      <c r="AA907" s="236">
        <v>5</v>
      </c>
      <c r="AB907" s="236">
        <v>0</v>
      </c>
      <c r="AC907" s="236">
        <v>0</v>
      </c>
      <c r="AD907" s="236">
        <v>0</v>
      </c>
      <c r="AE907" s="236">
        <v>0</v>
      </c>
      <c r="AF907" s="236">
        <v>0</v>
      </c>
      <c r="AG907" s="236">
        <v>0</v>
      </c>
      <c r="AH907" s="227">
        <v>40</v>
      </c>
      <c r="AI907" s="230">
        <f t="shared" si="35"/>
        <v>1</v>
      </c>
      <c r="AJ907" s="237">
        <v>138014716</v>
      </c>
      <c r="AK907" s="227" t="s">
        <v>2011</v>
      </c>
      <c r="AL907" s="227" t="s">
        <v>2012</v>
      </c>
      <c r="AM907" s="235">
        <v>138014716</v>
      </c>
      <c r="AN907" s="228" t="s">
        <v>2038</v>
      </c>
    </row>
    <row r="908" spans="1:40" ht="63.75" x14ac:dyDescent="0.2">
      <c r="A908" s="227">
        <v>3</v>
      </c>
      <c r="B908" s="227" t="s">
        <v>281</v>
      </c>
      <c r="C908" s="227">
        <v>5</v>
      </c>
      <c r="D908" s="227">
        <v>35</v>
      </c>
      <c r="E908" s="227" t="s">
        <v>296</v>
      </c>
      <c r="F908" s="227">
        <v>1</v>
      </c>
      <c r="G908" s="227">
        <v>351</v>
      </c>
      <c r="H908" s="227" t="s">
        <v>310</v>
      </c>
      <c r="I908" s="227">
        <v>9</v>
      </c>
      <c r="J908" s="227"/>
      <c r="K908" s="227" t="s">
        <v>1473</v>
      </c>
      <c r="L908" s="229">
        <v>2020051290007</v>
      </c>
      <c r="M908" s="227">
        <v>1</v>
      </c>
      <c r="N908" s="227">
        <v>3511</v>
      </c>
      <c r="O908" s="227" t="s">
        <v>311</v>
      </c>
      <c r="P908" s="227" t="s">
        <v>1995</v>
      </c>
      <c r="Q908" s="227">
        <v>4</v>
      </c>
      <c r="R908" s="227" t="s">
        <v>956</v>
      </c>
      <c r="S908" s="227">
        <v>1</v>
      </c>
      <c r="T908" s="227" t="s">
        <v>1996</v>
      </c>
      <c r="U908" s="227" t="s">
        <v>2062</v>
      </c>
      <c r="V908" s="227" t="s">
        <v>1995</v>
      </c>
      <c r="W908" s="227">
        <v>1</v>
      </c>
      <c r="X908" s="227" t="s">
        <v>956</v>
      </c>
      <c r="Y908" s="236">
        <v>100</v>
      </c>
      <c r="Z908" s="236">
        <v>1</v>
      </c>
      <c r="AA908" s="236">
        <v>1</v>
      </c>
      <c r="AB908" s="236">
        <v>0</v>
      </c>
      <c r="AC908" s="236">
        <v>0</v>
      </c>
      <c r="AD908" s="236">
        <v>0</v>
      </c>
      <c r="AE908" s="236">
        <v>0</v>
      </c>
      <c r="AF908" s="236">
        <v>0</v>
      </c>
      <c r="AG908" s="236">
        <v>0</v>
      </c>
      <c r="AH908" s="227">
        <v>100</v>
      </c>
      <c r="AI908" s="230">
        <f t="shared" si="35"/>
        <v>1</v>
      </c>
      <c r="AJ908" s="237">
        <v>3425521</v>
      </c>
      <c r="AK908" s="227" t="s">
        <v>2063</v>
      </c>
      <c r="AL908" s="227" t="s">
        <v>1999</v>
      </c>
      <c r="AM908" s="235">
        <v>3425521</v>
      </c>
      <c r="AN908" s="228" t="s">
        <v>2064</v>
      </c>
    </row>
    <row r="909" spans="1:40" ht="38.25" x14ac:dyDescent="0.2">
      <c r="A909" s="227">
        <v>3</v>
      </c>
      <c r="B909" s="227" t="s">
        <v>281</v>
      </c>
      <c r="C909" s="227">
        <v>5</v>
      </c>
      <c r="D909" s="227">
        <v>35</v>
      </c>
      <c r="E909" s="227" t="s">
        <v>296</v>
      </c>
      <c r="F909" s="227">
        <v>2</v>
      </c>
      <c r="G909" s="227">
        <v>352</v>
      </c>
      <c r="H909" s="227" t="s">
        <v>297</v>
      </c>
      <c r="I909" s="227">
        <v>13</v>
      </c>
      <c r="J909" s="227"/>
      <c r="K909" s="227" t="s">
        <v>1473</v>
      </c>
      <c r="L909" s="229">
        <v>2020051290007</v>
      </c>
      <c r="M909" s="227">
        <v>1</v>
      </c>
      <c r="N909" s="227">
        <v>3521</v>
      </c>
      <c r="O909" s="227" t="s">
        <v>298</v>
      </c>
      <c r="P909" s="227" t="s">
        <v>1995</v>
      </c>
      <c r="Q909" s="227">
        <v>4</v>
      </c>
      <c r="R909" s="227" t="s">
        <v>956</v>
      </c>
      <c r="S909" s="227">
        <v>1</v>
      </c>
      <c r="T909" s="227" t="s">
        <v>1996</v>
      </c>
      <c r="U909" s="227" t="s">
        <v>2065</v>
      </c>
      <c r="V909" s="227" t="s">
        <v>2028</v>
      </c>
      <c r="W909" s="227">
        <v>5</v>
      </c>
      <c r="X909" s="227" t="s">
        <v>956</v>
      </c>
      <c r="Y909" s="236">
        <v>33.33</v>
      </c>
      <c r="Z909" s="236">
        <v>3</v>
      </c>
      <c r="AA909" s="236">
        <v>3</v>
      </c>
      <c r="AB909" s="236">
        <v>2</v>
      </c>
      <c r="AC909" s="236">
        <v>2</v>
      </c>
      <c r="AD909" s="236">
        <v>0</v>
      </c>
      <c r="AE909" s="236">
        <v>0</v>
      </c>
      <c r="AF909" s="236">
        <v>0</v>
      </c>
      <c r="AG909" s="236">
        <v>0</v>
      </c>
      <c r="AH909" s="227">
        <v>33.33</v>
      </c>
      <c r="AI909" s="230">
        <f t="shared" si="35"/>
        <v>1</v>
      </c>
      <c r="AJ909" s="237">
        <v>43817476</v>
      </c>
      <c r="AK909" s="227" t="s">
        <v>2063</v>
      </c>
      <c r="AL909" s="227" t="s">
        <v>1999</v>
      </c>
      <c r="AM909" s="235">
        <v>43817477</v>
      </c>
      <c r="AN909" s="228" t="s">
        <v>2038</v>
      </c>
    </row>
    <row r="910" spans="1:40" ht="51" x14ac:dyDescent="0.2">
      <c r="A910" s="227">
        <v>3</v>
      </c>
      <c r="B910" s="227" t="s">
        <v>281</v>
      </c>
      <c r="C910" s="227">
        <v>5</v>
      </c>
      <c r="D910" s="227">
        <v>35</v>
      </c>
      <c r="E910" s="227" t="s">
        <v>296</v>
      </c>
      <c r="F910" s="227">
        <v>2</v>
      </c>
      <c r="G910" s="227">
        <v>352</v>
      </c>
      <c r="H910" s="227" t="s">
        <v>297</v>
      </c>
      <c r="I910" s="227">
        <v>13</v>
      </c>
      <c r="J910" s="227"/>
      <c r="K910" s="227" t="s">
        <v>1473</v>
      </c>
      <c r="L910" s="229">
        <v>2020051290007</v>
      </c>
      <c r="M910" s="227">
        <v>1</v>
      </c>
      <c r="N910" s="227">
        <v>3521</v>
      </c>
      <c r="O910" s="227" t="s">
        <v>298</v>
      </c>
      <c r="P910" s="227" t="s">
        <v>1995</v>
      </c>
      <c r="Q910" s="227">
        <v>4</v>
      </c>
      <c r="R910" s="227" t="s">
        <v>956</v>
      </c>
      <c r="S910" s="227">
        <v>1</v>
      </c>
      <c r="T910" s="227" t="s">
        <v>1996</v>
      </c>
      <c r="U910" s="227" t="s">
        <v>2066</v>
      </c>
      <c r="V910" s="227" t="s">
        <v>2061</v>
      </c>
      <c r="W910" s="227">
        <v>11</v>
      </c>
      <c r="X910" s="227" t="s">
        <v>956</v>
      </c>
      <c r="Y910" s="236">
        <v>33.33</v>
      </c>
      <c r="Z910" s="236">
        <v>5.5</v>
      </c>
      <c r="AA910" s="236">
        <v>2.5</v>
      </c>
      <c r="AB910" s="236">
        <v>5.5</v>
      </c>
      <c r="AC910" s="236">
        <v>1.5</v>
      </c>
      <c r="AD910" s="236">
        <v>0</v>
      </c>
      <c r="AE910" s="236">
        <v>0</v>
      </c>
      <c r="AF910" s="236">
        <v>0</v>
      </c>
      <c r="AG910" s="236">
        <v>0</v>
      </c>
      <c r="AH910" s="227">
        <v>12.12</v>
      </c>
      <c r="AI910" s="230">
        <f t="shared" si="35"/>
        <v>1</v>
      </c>
      <c r="AJ910" s="237">
        <v>20875470</v>
      </c>
      <c r="AK910" s="227" t="s">
        <v>2022</v>
      </c>
      <c r="AL910" s="227" t="s">
        <v>2008</v>
      </c>
      <c r="AM910" s="235">
        <v>9485786</v>
      </c>
      <c r="AN910" s="228" t="s">
        <v>2043</v>
      </c>
    </row>
    <row r="911" spans="1:40" ht="51" x14ac:dyDescent="0.2">
      <c r="A911" s="227">
        <v>3</v>
      </c>
      <c r="B911" s="227" t="s">
        <v>281</v>
      </c>
      <c r="C911" s="227">
        <v>5</v>
      </c>
      <c r="D911" s="227">
        <v>35</v>
      </c>
      <c r="E911" s="227" t="s">
        <v>296</v>
      </c>
      <c r="F911" s="227">
        <v>2</v>
      </c>
      <c r="G911" s="227">
        <v>352</v>
      </c>
      <c r="H911" s="227" t="s">
        <v>297</v>
      </c>
      <c r="I911" s="227">
        <v>13</v>
      </c>
      <c r="J911" s="227"/>
      <c r="K911" s="227" t="s">
        <v>1473</v>
      </c>
      <c r="L911" s="229">
        <v>2020051290007</v>
      </c>
      <c r="M911" s="227">
        <v>1</v>
      </c>
      <c r="N911" s="227">
        <v>3521</v>
      </c>
      <c r="O911" s="227" t="s">
        <v>298</v>
      </c>
      <c r="P911" s="227" t="s">
        <v>1995</v>
      </c>
      <c r="Q911" s="227">
        <v>4</v>
      </c>
      <c r="R911" s="227" t="s">
        <v>956</v>
      </c>
      <c r="S911" s="227">
        <v>1</v>
      </c>
      <c r="T911" s="227" t="s">
        <v>1996</v>
      </c>
      <c r="U911" s="227" t="s">
        <v>2067</v>
      </c>
      <c r="V911" s="227" t="s">
        <v>1995</v>
      </c>
      <c r="W911" s="227">
        <v>1</v>
      </c>
      <c r="X911" s="227" t="s">
        <v>956</v>
      </c>
      <c r="Y911" s="236">
        <v>33.340000000000003</v>
      </c>
      <c r="Z911" s="236">
        <v>0.25</v>
      </c>
      <c r="AA911" s="236">
        <v>0.25</v>
      </c>
      <c r="AB911" s="236">
        <v>0.75</v>
      </c>
      <c r="AC911" s="236">
        <v>0.75</v>
      </c>
      <c r="AD911" s="236">
        <v>0</v>
      </c>
      <c r="AE911" s="236">
        <v>0</v>
      </c>
      <c r="AF911" s="236">
        <v>0</v>
      </c>
      <c r="AG911" s="236">
        <v>0</v>
      </c>
      <c r="AH911" s="227">
        <v>33.340000000000003</v>
      </c>
      <c r="AI911" s="230">
        <f t="shared" si="35"/>
        <v>1</v>
      </c>
      <c r="AJ911" s="237">
        <v>15656504</v>
      </c>
      <c r="AK911" s="227" t="s">
        <v>2022</v>
      </c>
      <c r="AL911" s="227" t="s">
        <v>2008</v>
      </c>
      <c r="AM911" s="235">
        <v>9485786</v>
      </c>
      <c r="AN911" s="228" t="s">
        <v>2038</v>
      </c>
    </row>
    <row r="912" spans="1:40" ht="51" x14ac:dyDescent="0.2">
      <c r="A912" s="227">
        <v>3</v>
      </c>
      <c r="B912" s="227" t="s">
        <v>281</v>
      </c>
      <c r="C912" s="227">
        <v>5</v>
      </c>
      <c r="D912" s="227">
        <v>35</v>
      </c>
      <c r="E912" s="227" t="s">
        <v>296</v>
      </c>
      <c r="F912" s="227">
        <v>3</v>
      </c>
      <c r="G912" s="227">
        <v>353</v>
      </c>
      <c r="H912" s="227" t="s">
        <v>299</v>
      </c>
      <c r="I912" s="227">
        <v>11</v>
      </c>
      <c r="J912" s="227"/>
      <c r="K912" s="227" t="s">
        <v>2068</v>
      </c>
      <c r="L912" s="229">
        <v>2020051290013</v>
      </c>
      <c r="M912" s="227">
        <v>2</v>
      </c>
      <c r="N912" s="227">
        <v>3532</v>
      </c>
      <c r="O912" s="227" t="s">
        <v>300</v>
      </c>
      <c r="P912" s="227" t="s">
        <v>1995</v>
      </c>
      <c r="Q912" s="227">
        <v>4</v>
      </c>
      <c r="R912" s="227" t="s">
        <v>956</v>
      </c>
      <c r="S912" s="227">
        <v>1</v>
      </c>
      <c r="T912" s="227" t="s">
        <v>1996</v>
      </c>
      <c r="U912" s="227" t="s">
        <v>2069</v>
      </c>
      <c r="V912" s="227" t="s">
        <v>1995</v>
      </c>
      <c r="W912" s="227">
        <v>1</v>
      </c>
      <c r="X912" s="227" t="s">
        <v>956</v>
      </c>
      <c r="Y912" s="236">
        <v>20</v>
      </c>
      <c r="Z912" s="236">
        <v>1</v>
      </c>
      <c r="AA912" s="236">
        <v>0.25</v>
      </c>
      <c r="AB912" s="236">
        <v>0</v>
      </c>
      <c r="AC912" s="236">
        <v>0</v>
      </c>
      <c r="AD912" s="236">
        <v>0</v>
      </c>
      <c r="AE912" s="236">
        <v>0</v>
      </c>
      <c r="AF912" s="236">
        <v>0</v>
      </c>
      <c r="AG912" s="236">
        <v>0</v>
      </c>
      <c r="AH912" s="227">
        <v>5</v>
      </c>
      <c r="AI912" s="230">
        <f t="shared" si="35"/>
        <v>1</v>
      </c>
      <c r="AJ912" s="237">
        <v>15656504</v>
      </c>
      <c r="AK912" s="227" t="s">
        <v>2022</v>
      </c>
      <c r="AL912" s="227" t="s">
        <v>2008</v>
      </c>
      <c r="AM912" s="235">
        <v>0</v>
      </c>
      <c r="AN912" s="228" t="s">
        <v>2038</v>
      </c>
    </row>
    <row r="913" spans="1:40" ht="38.25" x14ac:dyDescent="0.2">
      <c r="A913" s="227">
        <v>3</v>
      </c>
      <c r="B913" s="227" t="s">
        <v>281</v>
      </c>
      <c r="C913" s="227">
        <v>5</v>
      </c>
      <c r="D913" s="227">
        <v>35</v>
      </c>
      <c r="E913" s="227" t="s">
        <v>296</v>
      </c>
      <c r="F913" s="227">
        <v>3</v>
      </c>
      <c r="G913" s="227">
        <v>353</v>
      </c>
      <c r="H913" s="227" t="s">
        <v>299</v>
      </c>
      <c r="I913" s="227">
        <v>11</v>
      </c>
      <c r="J913" s="227"/>
      <c r="K913" s="227" t="s">
        <v>2068</v>
      </c>
      <c r="L913" s="229">
        <v>2020051290013</v>
      </c>
      <c r="M913" s="227">
        <v>2</v>
      </c>
      <c r="N913" s="227">
        <v>3532</v>
      </c>
      <c r="O913" s="227" t="s">
        <v>300</v>
      </c>
      <c r="P913" s="227" t="s">
        <v>1995</v>
      </c>
      <c r="Q913" s="227">
        <v>4</v>
      </c>
      <c r="R913" s="227" t="s">
        <v>956</v>
      </c>
      <c r="S913" s="227">
        <v>1</v>
      </c>
      <c r="T913" s="227" t="s">
        <v>1996</v>
      </c>
      <c r="U913" s="227" t="s">
        <v>2070</v>
      </c>
      <c r="V913" s="227" t="s">
        <v>2010</v>
      </c>
      <c r="W913" s="227">
        <v>200</v>
      </c>
      <c r="X913" s="227" t="s">
        <v>956</v>
      </c>
      <c r="Y913" s="236">
        <v>20</v>
      </c>
      <c r="Z913" s="236">
        <v>0</v>
      </c>
      <c r="AA913" s="236">
        <v>66</v>
      </c>
      <c r="AB913" s="236">
        <v>50</v>
      </c>
      <c r="AC913" s="236">
        <v>0</v>
      </c>
      <c r="AD913" s="236">
        <v>100</v>
      </c>
      <c r="AE913" s="236">
        <v>0</v>
      </c>
      <c r="AF913" s="236">
        <v>50</v>
      </c>
      <c r="AG913" s="236">
        <v>0</v>
      </c>
      <c r="AH913" s="227">
        <v>6.6</v>
      </c>
      <c r="AI913" s="230">
        <f t="shared" si="35"/>
        <v>1</v>
      </c>
      <c r="AJ913" s="237">
        <v>35000000</v>
      </c>
      <c r="AK913" s="227" t="s">
        <v>2011</v>
      </c>
      <c r="AL913" s="227" t="s">
        <v>2012</v>
      </c>
      <c r="AM913" s="235">
        <v>17321560</v>
      </c>
      <c r="AN913" s="228" t="s">
        <v>2043</v>
      </c>
    </row>
    <row r="914" spans="1:40" ht="51" x14ac:dyDescent="0.2">
      <c r="A914" s="227">
        <v>3</v>
      </c>
      <c r="B914" s="227" t="s">
        <v>281</v>
      </c>
      <c r="C914" s="227">
        <v>5</v>
      </c>
      <c r="D914" s="227">
        <v>35</v>
      </c>
      <c r="E914" s="227" t="s">
        <v>296</v>
      </c>
      <c r="F914" s="227">
        <v>3</v>
      </c>
      <c r="G914" s="227">
        <v>353</v>
      </c>
      <c r="H914" s="227" t="s">
        <v>299</v>
      </c>
      <c r="I914" s="227">
        <v>11</v>
      </c>
      <c r="J914" s="227"/>
      <c r="K914" s="227" t="s">
        <v>2068</v>
      </c>
      <c r="L914" s="229">
        <v>2020051290013</v>
      </c>
      <c r="M914" s="227">
        <v>3</v>
      </c>
      <c r="N914" s="227">
        <v>3533</v>
      </c>
      <c r="O914" s="227" t="s">
        <v>301</v>
      </c>
      <c r="P914" s="227" t="s">
        <v>1995</v>
      </c>
      <c r="Q914" s="227">
        <v>4</v>
      </c>
      <c r="R914" s="227" t="s">
        <v>956</v>
      </c>
      <c r="S914" s="227">
        <v>1</v>
      </c>
      <c r="T914" s="227" t="s">
        <v>1996</v>
      </c>
      <c r="U914" s="227" t="s">
        <v>2071</v>
      </c>
      <c r="V914" s="227" t="s">
        <v>2010</v>
      </c>
      <c r="W914" s="227">
        <v>1000</v>
      </c>
      <c r="X914" s="227" t="s">
        <v>956</v>
      </c>
      <c r="Y914" s="236">
        <v>50</v>
      </c>
      <c r="Z914" s="236">
        <v>250</v>
      </c>
      <c r="AA914" s="236">
        <v>330</v>
      </c>
      <c r="AB914" s="236">
        <v>250</v>
      </c>
      <c r="AC914" s="236">
        <v>0</v>
      </c>
      <c r="AD914" s="236">
        <v>250</v>
      </c>
      <c r="AE914" s="236">
        <v>270</v>
      </c>
      <c r="AF914" s="236">
        <v>250</v>
      </c>
      <c r="AG914" s="236">
        <v>0</v>
      </c>
      <c r="AH914" s="227">
        <v>30</v>
      </c>
      <c r="AI914" s="230">
        <f t="shared" si="35"/>
        <v>1</v>
      </c>
      <c r="AJ914" s="237">
        <v>108400200</v>
      </c>
      <c r="AK914" s="227" t="s">
        <v>2022</v>
      </c>
      <c r="AL914" s="227" t="s">
        <v>2008</v>
      </c>
      <c r="AM914" s="235">
        <v>80846621</v>
      </c>
      <c r="AN914" s="228" t="s">
        <v>2043</v>
      </c>
    </row>
    <row r="915" spans="1:40" ht="51" x14ac:dyDescent="0.2">
      <c r="A915" s="227">
        <v>4</v>
      </c>
      <c r="B915" s="227" t="s">
        <v>189</v>
      </c>
      <c r="C915" s="227">
        <v>2</v>
      </c>
      <c r="D915" s="227">
        <v>42</v>
      </c>
      <c r="E915" s="227" t="s">
        <v>190</v>
      </c>
      <c r="F915" s="227">
        <v>1</v>
      </c>
      <c r="G915" s="227">
        <v>421</v>
      </c>
      <c r="H915" s="227" t="s">
        <v>198</v>
      </c>
      <c r="I915" s="227">
        <v>9</v>
      </c>
      <c r="J915" s="227"/>
      <c r="K915" s="227" t="s">
        <v>2024</v>
      </c>
      <c r="L915" s="229">
        <v>2020051290015</v>
      </c>
      <c r="M915" s="227">
        <v>7</v>
      </c>
      <c r="N915" s="227">
        <v>4217</v>
      </c>
      <c r="O915" s="227" t="s">
        <v>201</v>
      </c>
      <c r="P915" s="227" t="s">
        <v>1995</v>
      </c>
      <c r="Q915" s="227">
        <v>4</v>
      </c>
      <c r="R915" s="227" t="s">
        <v>956</v>
      </c>
      <c r="S915" s="227">
        <v>1</v>
      </c>
      <c r="T915" s="227" t="s">
        <v>1996</v>
      </c>
      <c r="U915" s="227" t="s">
        <v>2072</v>
      </c>
      <c r="V915" s="227" t="s">
        <v>2010</v>
      </c>
      <c r="W915" s="227">
        <v>400</v>
      </c>
      <c r="X915" s="227" t="s">
        <v>956</v>
      </c>
      <c r="Y915" s="236">
        <v>10</v>
      </c>
      <c r="Z915" s="236">
        <v>100</v>
      </c>
      <c r="AA915" s="236">
        <v>100</v>
      </c>
      <c r="AB915" s="236">
        <v>100</v>
      </c>
      <c r="AC915" s="236">
        <v>100</v>
      </c>
      <c r="AD915" s="236">
        <v>200</v>
      </c>
      <c r="AE915" s="236">
        <v>200</v>
      </c>
      <c r="AF915" s="236">
        <v>0</v>
      </c>
      <c r="AG915" s="236">
        <v>0</v>
      </c>
      <c r="AH915" s="227">
        <v>10</v>
      </c>
      <c r="AI915" s="230">
        <f t="shared" si="35"/>
        <v>1</v>
      </c>
      <c r="AJ915" s="237">
        <v>312094400</v>
      </c>
      <c r="AK915" s="227" t="s">
        <v>2032</v>
      </c>
      <c r="AL915" s="227" t="s">
        <v>1999</v>
      </c>
      <c r="AM915" s="235">
        <v>250643341</v>
      </c>
      <c r="AN915" s="228" t="s">
        <v>2043</v>
      </c>
    </row>
    <row r="916" spans="1:40" ht="51" x14ac:dyDescent="0.2">
      <c r="A916" s="227">
        <v>3</v>
      </c>
      <c r="B916" s="227" t="s">
        <v>281</v>
      </c>
      <c r="C916" s="227">
        <v>3</v>
      </c>
      <c r="D916" s="227">
        <v>33</v>
      </c>
      <c r="E916" s="227" t="s">
        <v>312</v>
      </c>
      <c r="F916" s="227">
        <v>2</v>
      </c>
      <c r="G916" s="227">
        <v>332</v>
      </c>
      <c r="H916" s="227" t="s">
        <v>324</v>
      </c>
      <c r="I916" s="227">
        <v>13</v>
      </c>
      <c r="J916" s="227"/>
      <c r="K916" s="227" t="s">
        <v>1523</v>
      </c>
      <c r="L916" s="229">
        <v>2020051290014</v>
      </c>
      <c r="M916" s="227">
        <v>1</v>
      </c>
      <c r="N916" s="227">
        <v>3321</v>
      </c>
      <c r="O916" s="227" t="s">
        <v>327</v>
      </c>
      <c r="P916" s="227" t="s">
        <v>1995</v>
      </c>
      <c r="Q916" s="227">
        <v>2</v>
      </c>
      <c r="R916" s="227" t="s">
        <v>956</v>
      </c>
      <c r="S916" s="227">
        <v>0</v>
      </c>
      <c r="T916" s="227" t="s">
        <v>1996</v>
      </c>
      <c r="U916" s="227" t="s">
        <v>2073</v>
      </c>
      <c r="V916" s="227" t="s">
        <v>2010</v>
      </c>
      <c r="W916" s="227">
        <v>50</v>
      </c>
      <c r="X916" s="227" t="s">
        <v>956</v>
      </c>
      <c r="Y916" s="236">
        <v>76</v>
      </c>
      <c r="Z916" s="236">
        <v>0</v>
      </c>
      <c r="AA916" s="236">
        <v>0</v>
      </c>
      <c r="AB916" s="236">
        <v>0</v>
      </c>
      <c r="AC916" s="236">
        <v>0</v>
      </c>
      <c r="AD916" s="236">
        <v>0</v>
      </c>
      <c r="AE916" s="236">
        <v>0</v>
      </c>
      <c r="AF916" s="236">
        <v>50</v>
      </c>
      <c r="AG916" s="236">
        <v>0</v>
      </c>
      <c r="AH916" s="227">
        <v>0</v>
      </c>
      <c r="AI916" s="230">
        <f t="shared" si="35"/>
        <v>0</v>
      </c>
      <c r="AJ916" s="237">
        <v>65000000</v>
      </c>
      <c r="AK916" s="227" t="s">
        <v>2074</v>
      </c>
      <c r="AL916" s="227" t="s">
        <v>1999</v>
      </c>
      <c r="AM916" s="235">
        <v>0</v>
      </c>
      <c r="AN916" s="228" t="s">
        <v>2043</v>
      </c>
    </row>
    <row r="917" spans="1:40" ht="38.25" x14ac:dyDescent="0.2">
      <c r="A917" s="242">
        <v>1</v>
      </c>
      <c r="B917" s="242" t="s">
        <v>5</v>
      </c>
      <c r="C917" s="242">
        <v>9</v>
      </c>
      <c r="D917" s="242">
        <v>19</v>
      </c>
      <c r="E917" s="242" t="s">
        <v>56</v>
      </c>
      <c r="F917" s="242">
        <v>4</v>
      </c>
      <c r="G917" s="242">
        <v>194</v>
      </c>
      <c r="H917" s="242" t="s">
        <v>57</v>
      </c>
      <c r="I917" s="242">
        <v>4</v>
      </c>
      <c r="J917" s="242"/>
      <c r="K917" s="242" t="s">
        <v>1994</v>
      </c>
      <c r="L917" s="244">
        <v>2020051290008</v>
      </c>
      <c r="M917" s="242">
        <v>3</v>
      </c>
      <c r="N917" s="242">
        <v>1943</v>
      </c>
      <c r="O917" s="242" t="s">
        <v>59</v>
      </c>
      <c r="P917" s="242" t="s">
        <v>1995</v>
      </c>
      <c r="Q917" s="242">
        <v>4</v>
      </c>
      <c r="R917" s="242" t="s">
        <v>956</v>
      </c>
      <c r="S917" s="242">
        <v>1</v>
      </c>
      <c r="T917" s="242" t="s">
        <v>1996</v>
      </c>
      <c r="U917" s="242" t="s">
        <v>2075</v>
      </c>
      <c r="V917" s="242" t="s">
        <v>1995</v>
      </c>
      <c r="W917" s="242">
        <v>2</v>
      </c>
      <c r="X917" s="242" t="s">
        <v>956</v>
      </c>
      <c r="Y917" s="241">
        <v>50</v>
      </c>
      <c r="Z917" s="241">
        <v>0</v>
      </c>
      <c r="AA917" s="241">
        <v>0</v>
      </c>
      <c r="AB917" s="241">
        <v>0</v>
      </c>
      <c r="AC917" s="241">
        <v>0</v>
      </c>
      <c r="AD917" s="241">
        <v>1</v>
      </c>
      <c r="AE917" s="241">
        <v>1</v>
      </c>
      <c r="AF917" s="241">
        <v>1</v>
      </c>
      <c r="AG917" s="241">
        <v>0</v>
      </c>
      <c r="AH917" s="242">
        <v>25</v>
      </c>
      <c r="AI917" s="240">
        <f t="shared" si="35"/>
        <v>1</v>
      </c>
      <c r="AJ917" s="243">
        <v>152182821</v>
      </c>
      <c r="AK917" s="227" t="s">
        <v>2007</v>
      </c>
      <c r="AL917" s="227" t="s">
        <v>2008</v>
      </c>
      <c r="AM917" s="235">
        <v>15764837</v>
      </c>
      <c r="AN917" s="228" t="s">
        <v>2076</v>
      </c>
    </row>
    <row r="918" spans="1:40" ht="38.25" x14ac:dyDescent="0.2">
      <c r="A918" s="242"/>
      <c r="B918" s="242"/>
      <c r="C918" s="242"/>
      <c r="D918" s="242"/>
      <c r="E918" s="242"/>
      <c r="F918" s="242"/>
      <c r="G918" s="242"/>
      <c r="H918" s="242"/>
      <c r="I918" s="242"/>
      <c r="J918" s="242"/>
      <c r="K918" s="242"/>
      <c r="L918" s="244"/>
      <c r="M918" s="242"/>
      <c r="N918" s="242"/>
      <c r="O918" s="242"/>
      <c r="P918" s="242"/>
      <c r="Q918" s="242"/>
      <c r="R918" s="242"/>
      <c r="S918" s="242"/>
      <c r="T918" s="242"/>
      <c r="U918" s="242"/>
      <c r="V918" s="242"/>
      <c r="W918" s="242"/>
      <c r="X918" s="242"/>
      <c r="Y918" s="241"/>
      <c r="Z918" s="241"/>
      <c r="AA918" s="241"/>
      <c r="AB918" s="241"/>
      <c r="AC918" s="241"/>
      <c r="AD918" s="241"/>
      <c r="AE918" s="241"/>
      <c r="AF918" s="241"/>
      <c r="AG918" s="241"/>
      <c r="AH918" s="242"/>
      <c r="AI918" s="239">
        <f t="shared" si="35"/>
        <v>0</v>
      </c>
      <c r="AJ918" s="243"/>
      <c r="AK918" s="227" t="s">
        <v>1998</v>
      </c>
      <c r="AL918" s="227" t="s">
        <v>1999</v>
      </c>
      <c r="AM918" s="235">
        <v>0</v>
      </c>
      <c r="AN918" s="228" t="s">
        <v>2077</v>
      </c>
    </row>
    <row r="919" spans="1:40" ht="12.75" customHeight="1" x14ac:dyDescent="0.2">
      <c r="A919" s="242">
        <v>3</v>
      </c>
      <c r="B919" s="242" t="s">
        <v>281</v>
      </c>
      <c r="C919" s="242">
        <v>5</v>
      </c>
      <c r="D919" s="242">
        <v>35</v>
      </c>
      <c r="E919" s="242" t="s">
        <v>296</v>
      </c>
      <c r="F919" s="242">
        <v>3</v>
      </c>
      <c r="G919" s="242">
        <v>353</v>
      </c>
      <c r="H919" s="242" t="s">
        <v>299</v>
      </c>
      <c r="I919" s="242">
        <v>11</v>
      </c>
      <c r="J919" s="242"/>
      <c r="K919" s="242" t="s">
        <v>2068</v>
      </c>
      <c r="L919" s="244">
        <v>2020051290013</v>
      </c>
      <c r="M919" s="242">
        <v>2</v>
      </c>
      <c r="N919" s="242">
        <v>3532</v>
      </c>
      <c r="O919" s="242" t="s">
        <v>300</v>
      </c>
      <c r="P919" s="242" t="s">
        <v>1995</v>
      </c>
      <c r="Q919" s="242">
        <v>4</v>
      </c>
      <c r="R919" s="242" t="s">
        <v>956</v>
      </c>
      <c r="S919" s="242">
        <v>1</v>
      </c>
      <c r="T919" s="242" t="s">
        <v>1996</v>
      </c>
      <c r="U919" s="242" t="s">
        <v>2078</v>
      </c>
      <c r="V919" s="242" t="s">
        <v>2010</v>
      </c>
      <c r="W919" s="242">
        <v>2900</v>
      </c>
      <c r="X919" s="242" t="s">
        <v>956</v>
      </c>
      <c r="Y919" s="241">
        <v>20</v>
      </c>
      <c r="Z919" s="241">
        <v>145</v>
      </c>
      <c r="AA919" s="241">
        <v>0</v>
      </c>
      <c r="AB919" s="241">
        <v>290</v>
      </c>
      <c r="AC919" s="241">
        <v>0</v>
      </c>
      <c r="AD919" s="241">
        <v>725</v>
      </c>
      <c r="AE919" s="241">
        <v>0</v>
      </c>
      <c r="AF919" s="241">
        <v>1740</v>
      </c>
      <c r="AG919" s="241">
        <v>0</v>
      </c>
      <c r="AH919" s="242">
        <v>0</v>
      </c>
      <c r="AI919" s="240">
        <f t="shared" si="35"/>
        <v>0</v>
      </c>
      <c r="AJ919" s="243">
        <v>2402473100</v>
      </c>
      <c r="AK919" s="227" t="s">
        <v>2011</v>
      </c>
      <c r="AL919" s="227" t="s">
        <v>2012</v>
      </c>
      <c r="AM919" s="235">
        <v>0</v>
      </c>
      <c r="AN919" s="228" t="s">
        <v>2077</v>
      </c>
    </row>
    <row r="920" spans="1:40" ht="38.25" x14ac:dyDescent="0.2">
      <c r="A920" s="242"/>
      <c r="B920" s="242"/>
      <c r="C920" s="242"/>
      <c r="D920" s="242"/>
      <c r="E920" s="242"/>
      <c r="F920" s="242"/>
      <c r="G920" s="242"/>
      <c r="H920" s="242"/>
      <c r="I920" s="242"/>
      <c r="J920" s="242"/>
      <c r="K920" s="242"/>
      <c r="L920" s="244"/>
      <c r="M920" s="242"/>
      <c r="N920" s="242"/>
      <c r="O920" s="242"/>
      <c r="P920" s="242"/>
      <c r="Q920" s="242"/>
      <c r="R920" s="242"/>
      <c r="S920" s="242"/>
      <c r="T920" s="242"/>
      <c r="U920" s="242"/>
      <c r="V920" s="242"/>
      <c r="W920" s="242"/>
      <c r="X920" s="242"/>
      <c r="Y920" s="241"/>
      <c r="Z920" s="241"/>
      <c r="AA920" s="241"/>
      <c r="AB920" s="241"/>
      <c r="AC920" s="241"/>
      <c r="AD920" s="241"/>
      <c r="AE920" s="241"/>
      <c r="AF920" s="241"/>
      <c r="AG920" s="241"/>
      <c r="AH920" s="242"/>
      <c r="AI920" s="239">
        <f t="shared" si="35"/>
        <v>0</v>
      </c>
      <c r="AJ920" s="243"/>
      <c r="AK920" s="227" t="s">
        <v>2079</v>
      </c>
      <c r="AL920" s="227" t="s">
        <v>1999</v>
      </c>
      <c r="AM920" s="235">
        <v>0</v>
      </c>
      <c r="AN920" s="228" t="s">
        <v>2077</v>
      </c>
    </row>
    <row r="921" spans="1:40" ht="51" x14ac:dyDescent="0.2">
      <c r="A921" s="227">
        <v>2</v>
      </c>
      <c r="B921" s="227" t="s">
        <v>402</v>
      </c>
      <c r="C921" s="227">
        <v>3</v>
      </c>
      <c r="D921" s="227">
        <v>23</v>
      </c>
      <c r="E921" s="227" t="s">
        <v>403</v>
      </c>
      <c r="F921" s="227">
        <v>1</v>
      </c>
      <c r="G921" s="227">
        <v>231</v>
      </c>
      <c r="H921" s="227" t="s">
        <v>409</v>
      </c>
      <c r="I921" s="227">
        <v>12</v>
      </c>
      <c r="J921" s="227"/>
      <c r="K921" s="227" t="s">
        <v>2024</v>
      </c>
      <c r="L921" s="229">
        <v>2020051290015</v>
      </c>
      <c r="M921" s="227">
        <v>3</v>
      </c>
      <c r="N921" s="227">
        <v>2313</v>
      </c>
      <c r="O921" s="227" t="s">
        <v>410</v>
      </c>
      <c r="P921" s="227" t="s">
        <v>1995</v>
      </c>
      <c r="Q921" s="227">
        <v>4</v>
      </c>
      <c r="R921" s="227" t="s">
        <v>956</v>
      </c>
      <c r="S921" s="227">
        <v>1</v>
      </c>
      <c r="T921" s="227" t="s">
        <v>1996</v>
      </c>
      <c r="U921" s="227" t="s">
        <v>2080</v>
      </c>
      <c r="V921" s="227" t="s">
        <v>983</v>
      </c>
      <c r="W921" s="227">
        <v>100</v>
      </c>
      <c r="X921" s="227" t="s">
        <v>956</v>
      </c>
      <c r="Y921" s="236">
        <v>50</v>
      </c>
      <c r="Z921" s="236">
        <v>0</v>
      </c>
      <c r="AA921" s="236">
        <v>0</v>
      </c>
      <c r="AB921" s="236">
        <v>10</v>
      </c>
      <c r="AC921" s="236">
        <v>0</v>
      </c>
      <c r="AD921" s="236">
        <v>40</v>
      </c>
      <c r="AE921" s="236">
        <v>0</v>
      </c>
      <c r="AF921" s="236">
        <v>50</v>
      </c>
      <c r="AG921" s="236">
        <v>0</v>
      </c>
      <c r="AH921" s="227">
        <v>0</v>
      </c>
      <c r="AI921" s="230">
        <f t="shared" si="35"/>
        <v>0</v>
      </c>
      <c r="AJ921" s="237">
        <v>20000000</v>
      </c>
      <c r="AK921" s="227" t="s">
        <v>2036</v>
      </c>
      <c r="AL921" s="227" t="s">
        <v>1999</v>
      </c>
      <c r="AM921" s="235">
        <v>0</v>
      </c>
      <c r="AN921" s="228" t="s">
        <v>2081</v>
      </c>
    </row>
    <row r="922" spans="1:40" ht="51" x14ac:dyDescent="0.2">
      <c r="A922" s="227">
        <v>3</v>
      </c>
      <c r="B922" s="227" t="s">
        <v>281</v>
      </c>
      <c r="C922" s="227">
        <v>1</v>
      </c>
      <c r="D922" s="227">
        <v>31</v>
      </c>
      <c r="E922" s="227" t="s">
        <v>329</v>
      </c>
      <c r="F922" s="227">
        <v>1</v>
      </c>
      <c r="G922" s="227">
        <v>311</v>
      </c>
      <c r="H922" s="227" t="s">
        <v>330</v>
      </c>
      <c r="I922" s="227">
        <v>11</v>
      </c>
      <c r="J922" s="227"/>
      <c r="K922" s="227" t="s">
        <v>1438</v>
      </c>
      <c r="L922" s="229">
        <v>2020051290011</v>
      </c>
      <c r="M922" s="227">
        <v>1</v>
      </c>
      <c r="N922" s="227">
        <v>3111</v>
      </c>
      <c r="O922" s="227" t="s">
        <v>331</v>
      </c>
      <c r="P922" s="227" t="s">
        <v>983</v>
      </c>
      <c r="Q922" s="227">
        <v>100</v>
      </c>
      <c r="R922" s="227" t="s">
        <v>1368</v>
      </c>
      <c r="S922" s="227">
        <v>10</v>
      </c>
      <c r="T922" s="227" t="s">
        <v>1996</v>
      </c>
      <c r="U922" s="227" t="s">
        <v>2082</v>
      </c>
      <c r="V922" s="227" t="s">
        <v>1995</v>
      </c>
      <c r="W922" s="227">
        <v>1</v>
      </c>
      <c r="X922" s="227" t="s">
        <v>1368</v>
      </c>
      <c r="Y922" s="236">
        <v>30</v>
      </c>
      <c r="Z922" s="236">
        <v>0</v>
      </c>
      <c r="AA922" s="236">
        <v>0</v>
      </c>
      <c r="AB922" s="236">
        <v>0.2</v>
      </c>
      <c r="AC922" s="236">
        <v>0</v>
      </c>
      <c r="AD922" s="236">
        <v>0.3</v>
      </c>
      <c r="AE922" s="236">
        <v>0</v>
      </c>
      <c r="AF922" s="236">
        <v>0.5</v>
      </c>
      <c r="AG922" s="236">
        <v>0</v>
      </c>
      <c r="AH922" s="227">
        <v>0</v>
      </c>
      <c r="AI922" s="230">
        <f t="shared" si="35"/>
        <v>0</v>
      </c>
      <c r="AJ922" s="237">
        <v>15000000</v>
      </c>
      <c r="AK922" s="227" t="s">
        <v>2036</v>
      </c>
      <c r="AL922" s="227" t="s">
        <v>1999</v>
      </c>
      <c r="AM922" s="235">
        <v>0</v>
      </c>
      <c r="AN922" s="228" t="s">
        <v>2081</v>
      </c>
    </row>
    <row r="923" spans="1:40" ht="38.25" x14ac:dyDescent="0.2">
      <c r="A923" s="227">
        <v>3</v>
      </c>
      <c r="B923" s="227" t="s">
        <v>281</v>
      </c>
      <c r="C923" s="227">
        <v>2</v>
      </c>
      <c r="D923" s="227">
        <v>32</v>
      </c>
      <c r="E923" s="227" t="s">
        <v>355</v>
      </c>
      <c r="F923" s="227">
        <v>1</v>
      </c>
      <c r="G923" s="227">
        <v>321</v>
      </c>
      <c r="H923" s="227" t="s">
        <v>378</v>
      </c>
      <c r="I923" s="227">
        <v>7</v>
      </c>
      <c r="J923" s="227"/>
      <c r="K923" s="227" t="s">
        <v>1547</v>
      </c>
      <c r="L923" s="229">
        <v>2020051290012</v>
      </c>
      <c r="M923" s="227">
        <v>3</v>
      </c>
      <c r="N923" s="227">
        <v>3213</v>
      </c>
      <c r="O923" s="227" t="s">
        <v>2083</v>
      </c>
      <c r="P923" s="227" t="s">
        <v>1995</v>
      </c>
      <c r="Q923" s="227">
        <v>4</v>
      </c>
      <c r="R923" s="227" t="s">
        <v>956</v>
      </c>
      <c r="S923" s="227">
        <v>1</v>
      </c>
      <c r="T923" s="227" t="s">
        <v>1996</v>
      </c>
      <c r="U923" s="227" t="s">
        <v>2084</v>
      </c>
      <c r="V923" s="227" t="s">
        <v>1995</v>
      </c>
      <c r="W923" s="227">
        <v>1</v>
      </c>
      <c r="X923" s="227" t="s">
        <v>956</v>
      </c>
      <c r="Y923" s="236">
        <v>100</v>
      </c>
      <c r="Z923" s="236">
        <v>0</v>
      </c>
      <c r="AA923" s="236">
        <v>0</v>
      </c>
      <c r="AB923" s="236">
        <v>0</v>
      </c>
      <c r="AC923" s="236">
        <v>0</v>
      </c>
      <c r="AD923" s="236">
        <v>0.3</v>
      </c>
      <c r="AE923" s="236">
        <v>0</v>
      </c>
      <c r="AF923" s="236">
        <v>0.7</v>
      </c>
      <c r="AG923" s="236">
        <v>0</v>
      </c>
      <c r="AH923" s="227">
        <v>0</v>
      </c>
      <c r="AI923" s="230">
        <f t="shared" si="35"/>
        <v>0</v>
      </c>
      <c r="AJ923" s="237">
        <v>25986828</v>
      </c>
      <c r="AK923" s="227" t="s">
        <v>2057</v>
      </c>
      <c r="AL923" s="227" t="s">
        <v>1999</v>
      </c>
      <c r="AM923" s="235">
        <v>0</v>
      </c>
      <c r="AN923" s="228" t="s">
        <v>2081</v>
      </c>
    </row>
    <row r="924" spans="1:40" ht="51" x14ac:dyDescent="0.2">
      <c r="A924" s="227">
        <v>3</v>
      </c>
      <c r="B924" s="227" t="s">
        <v>281</v>
      </c>
      <c r="C924" s="227">
        <v>3</v>
      </c>
      <c r="D924" s="227">
        <v>33</v>
      </c>
      <c r="E924" s="227" t="s">
        <v>312</v>
      </c>
      <c r="F924" s="227">
        <v>2</v>
      </c>
      <c r="G924" s="227">
        <v>332</v>
      </c>
      <c r="H924" s="227" t="s">
        <v>324</v>
      </c>
      <c r="I924" s="227">
        <v>13</v>
      </c>
      <c r="J924" s="227"/>
      <c r="K924" s="227" t="s">
        <v>1523</v>
      </c>
      <c r="L924" s="229">
        <v>2020051290014</v>
      </c>
      <c r="M924" s="227">
        <v>1</v>
      </c>
      <c r="N924" s="227">
        <v>3321</v>
      </c>
      <c r="O924" s="227" t="s">
        <v>327</v>
      </c>
      <c r="P924" s="227" t="s">
        <v>1995</v>
      </c>
      <c r="Q924" s="227">
        <v>2</v>
      </c>
      <c r="R924" s="227" t="s">
        <v>956</v>
      </c>
      <c r="S924" s="227">
        <v>0</v>
      </c>
      <c r="T924" s="227" t="s">
        <v>1996</v>
      </c>
      <c r="U924" s="227" t="s">
        <v>2085</v>
      </c>
      <c r="V924" s="227" t="s">
        <v>1995</v>
      </c>
      <c r="W924" s="227">
        <v>1</v>
      </c>
      <c r="X924" s="227" t="s">
        <v>956</v>
      </c>
      <c r="Y924" s="236">
        <v>19</v>
      </c>
      <c r="Z924" s="236">
        <v>0</v>
      </c>
      <c r="AA924" s="236">
        <v>0</v>
      </c>
      <c r="AB924" s="236">
        <v>0</v>
      </c>
      <c r="AC924" s="236">
        <v>0</v>
      </c>
      <c r="AD924" s="236">
        <v>0</v>
      </c>
      <c r="AE924" s="236">
        <v>0</v>
      </c>
      <c r="AF924" s="236">
        <v>1</v>
      </c>
      <c r="AG924" s="236">
        <v>0</v>
      </c>
      <c r="AH924" s="227">
        <v>0</v>
      </c>
      <c r="AI924" s="230">
        <f t="shared" si="35"/>
        <v>0</v>
      </c>
      <c r="AJ924" s="237">
        <v>15000000</v>
      </c>
      <c r="AK924" s="227" t="s">
        <v>2074</v>
      </c>
      <c r="AL924" s="227" t="s">
        <v>1999</v>
      </c>
      <c r="AM924" s="235">
        <v>0</v>
      </c>
      <c r="AN924" s="228" t="s">
        <v>2081</v>
      </c>
    </row>
    <row r="925" spans="1:40" ht="38.25" x14ac:dyDescent="0.2">
      <c r="A925" s="227">
        <v>3</v>
      </c>
      <c r="B925" s="227" t="s">
        <v>281</v>
      </c>
      <c r="C925" s="227">
        <v>3</v>
      </c>
      <c r="D925" s="227">
        <v>33</v>
      </c>
      <c r="E925" s="227" t="s">
        <v>312</v>
      </c>
      <c r="F925" s="227">
        <v>2</v>
      </c>
      <c r="G925" s="227">
        <v>332</v>
      </c>
      <c r="H925" s="227" t="s">
        <v>324</v>
      </c>
      <c r="I925" s="227">
        <v>13</v>
      </c>
      <c r="J925" s="227"/>
      <c r="K925" s="227" t="s">
        <v>1523</v>
      </c>
      <c r="L925" s="229">
        <v>2020051290014</v>
      </c>
      <c r="M925" s="227">
        <v>3</v>
      </c>
      <c r="N925" s="227">
        <v>3323</v>
      </c>
      <c r="O925" s="227" t="s">
        <v>325</v>
      </c>
      <c r="P925" s="227" t="s">
        <v>1995</v>
      </c>
      <c r="Q925" s="227">
        <v>4</v>
      </c>
      <c r="R925" s="227" t="s">
        <v>956</v>
      </c>
      <c r="S925" s="227">
        <v>1</v>
      </c>
      <c r="T925" s="227" t="s">
        <v>1996</v>
      </c>
      <c r="U925" s="227" t="s">
        <v>2086</v>
      </c>
      <c r="V925" s="227" t="s">
        <v>1995</v>
      </c>
      <c r="W925" s="227">
        <v>1</v>
      </c>
      <c r="X925" s="227" t="s">
        <v>956</v>
      </c>
      <c r="Y925" s="236">
        <v>100</v>
      </c>
      <c r="Z925" s="236">
        <v>0</v>
      </c>
      <c r="AA925" s="236">
        <v>0</v>
      </c>
      <c r="AB925" s="236">
        <v>0</v>
      </c>
      <c r="AC925" s="236">
        <v>0</v>
      </c>
      <c r="AD925" s="236">
        <v>0</v>
      </c>
      <c r="AE925" s="236">
        <v>0</v>
      </c>
      <c r="AF925" s="236">
        <v>1</v>
      </c>
      <c r="AG925" s="236">
        <v>0</v>
      </c>
      <c r="AH925" s="227">
        <v>0</v>
      </c>
      <c r="AI925" s="230">
        <f t="shared" si="35"/>
        <v>0</v>
      </c>
      <c r="AJ925" s="237">
        <v>52188680</v>
      </c>
      <c r="AK925" s="227" t="s">
        <v>2011</v>
      </c>
      <c r="AL925" s="227" t="s">
        <v>2012</v>
      </c>
      <c r="AM925" s="235">
        <v>0</v>
      </c>
      <c r="AN925" s="228" t="s">
        <v>2081</v>
      </c>
    </row>
    <row r="926" spans="1:40" ht="51" x14ac:dyDescent="0.2">
      <c r="A926" s="227">
        <v>3</v>
      </c>
      <c r="B926" s="227" t="s">
        <v>281</v>
      </c>
      <c r="C926" s="227">
        <v>3</v>
      </c>
      <c r="D926" s="227">
        <v>33</v>
      </c>
      <c r="E926" s="227" t="s">
        <v>312</v>
      </c>
      <c r="F926" s="227">
        <v>2</v>
      </c>
      <c r="G926" s="227">
        <v>332</v>
      </c>
      <c r="H926" s="227" t="s">
        <v>324</v>
      </c>
      <c r="I926" s="227">
        <v>13</v>
      </c>
      <c r="J926" s="227"/>
      <c r="K926" s="227" t="s">
        <v>1523</v>
      </c>
      <c r="L926" s="229">
        <v>2020051290014</v>
      </c>
      <c r="M926" s="227">
        <v>4</v>
      </c>
      <c r="N926" s="227">
        <v>3324</v>
      </c>
      <c r="O926" s="227" t="s">
        <v>326</v>
      </c>
      <c r="P926" s="227" t="s">
        <v>1995</v>
      </c>
      <c r="Q926" s="227">
        <v>4</v>
      </c>
      <c r="R926" s="227" t="s">
        <v>956</v>
      </c>
      <c r="S926" s="227">
        <v>2</v>
      </c>
      <c r="T926" s="227" t="s">
        <v>1996</v>
      </c>
      <c r="U926" s="227" t="s">
        <v>2087</v>
      </c>
      <c r="V926" s="227" t="s">
        <v>2010</v>
      </c>
      <c r="W926" s="227">
        <v>20</v>
      </c>
      <c r="X926" s="227" t="s">
        <v>956</v>
      </c>
      <c r="Y926" s="236">
        <v>40</v>
      </c>
      <c r="Z926" s="236">
        <v>0</v>
      </c>
      <c r="AA926" s="236">
        <v>0</v>
      </c>
      <c r="AB926" s="236">
        <v>0</v>
      </c>
      <c r="AC926" s="236">
        <v>0</v>
      </c>
      <c r="AD926" s="236">
        <v>20</v>
      </c>
      <c r="AE926" s="236">
        <v>0</v>
      </c>
      <c r="AF926" s="236">
        <v>0</v>
      </c>
      <c r="AG926" s="236">
        <v>0</v>
      </c>
      <c r="AH926" s="227">
        <v>0</v>
      </c>
      <c r="AI926" s="230">
        <f t="shared" si="35"/>
        <v>0</v>
      </c>
      <c r="AJ926" s="237">
        <v>60000000</v>
      </c>
      <c r="AK926" s="227" t="s">
        <v>2036</v>
      </c>
      <c r="AL926" s="227" t="s">
        <v>1999</v>
      </c>
      <c r="AM926" s="235">
        <v>0</v>
      </c>
      <c r="AN926" s="228" t="s">
        <v>2081</v>
      </c>
    </row>
    <row r="927" spans="1:40" ht="38.25" x14ac:dyDescent="0.2">
      <c r="A927" s="227">
        <v>3</v>
      </c>
      <c r="B927" s="227" t="s">
        <v>281</v>
      </c>
      <c r="C927" s="227">
        <v>3</v>
      </c>
      <c r="D927" s="227">
        <v>33</v>
      </c>
      <c r="E927" s="227" t="s">
        <v>312</v>
      </c>
      <c r="F927" s="227">
        <v>2</v>
      </c>
      <c r="G927" s="227">
        <v>332</v>
      </c>
      <c r="H927" s="227" t="s">
        <v>324</v>
      </c>
      <c r="I927" s="227">
        <v>13</v>
      </c>
      <c r="J927" s="227"/>
      <c r="K927" s="227" t="s">
        <v>1523</v>
      </c>
      <c r="L927" s="229">
        <v>2020051290014</v>
      </c>
      <c r="M927" s="227">
        <v>4</v>
      </c>
      <c r="N927" s="227">
        <v>3324</v>
      </c>
      <c r="O927" s="227" t="s">
        <v>326</v>
      </c>
      <c r="P927" s="227" t="s">
        <v>1995</v>
      </c>
      <c r="Q927" s="227">
        <v>4</v>
      </c>
      <c r="R927" s="227" t="s">
        <v>956</v>
      </c>
      <c r="S927" s="227">
        <v>2</v>
      </c>
      <c r="T927" s="227" t="s">
        <v>1996</v>
      </c>
      <c r="U927" s="227" t="s">
        <v>2088</v>
      </c>
      <c r="V927" s="227" t="s">
        <v>1995</v>
      </c>
      <c r="W927" s="227">
        <v>1</v>
      </c>
      <c r="X927" s="227" t="s">
        <v>956</v>
      </c>
      <c r="Y927" s="236">
        <v>10</v>
      </c>
      <c r="Z927" s="236">
        <v>0</v>
      </c>
      <c r="AA927" s="236">
        <v>0</v>
      </c>
      <c r="AB927" s="236">
        <v>0</v>
      </c>
      <c r="AC927" s="236">
        <v>0</v>
      </c>
      <c r="AD927" s="236">
        <v>0</v>
      </c>
      <c r="AE927" s="236">
        <v>0</v>
      </c>
      <c r="AF927" s="236">
        <v>1</v>
      </c>
      <c r="AG927" s="236">
        <v>0</v>
      </c>
      <c r="AH927" s="227">
        <v>0</v>
      </c>
      <c r="AI927" s="230">
        <f t="shared" si="35"/>
        <v>0</v>
      </c>
      <c r="AJ927" s="237">
        <v>25218868</v>
      </c>
      <c r="AK927" s="227" t="s">
        <v>2048</v>
      </c>
      <c r="AL927" s="227" t="s">
        <v>2049</v>
      </c>
      <c r="AM927" s="235">
        <v>0</v>
      </c>
      <c r="AN927" s="228" t="s">
        <v>2081</v>
      </c>
    </row>
    <row r="928" spans="1:40" ht="51" x14ac:dyDescent="0.2">
      <c r="A928" s="227">
        <v>3</v>
      </c>
      <c r="B928" s="227" t="s">
        <v>281</v>
      </c>
      <c r="C928" s="227">
        <v>3</v>
      </c>
      <c r="D928" s="227">
        <v>33</v>
      </c>
      <c r="E928" s="227" t="s">
        <v>312</v>
      </c>
      <c r="F928" s="227">
        <v>2</v>
      </c>
      <c r="G928" s="227">
        <v>332</v>
      </c>
      <c r="H928" s="227" t="s">
        <v>324</v>
      </c>
      <c r="I928" s="227">
        <v>13</v>
      </c>
      <c r="J928" s="227"/>
      <c r="K928" s="227" t="s">
        <v>1523</v>
      </c>
      <c r="L928" s="229">
        <v>2020051290014</v>
      </c>
      <c r="M928" s="227">
        <v>4</v>
      </c>
      <c r="N928" s="227">
        <v>3324</v>
      </c>
      <c r="O928" s="227" t="s">
        <v>326</v>
      </c>
      <c r="P928" s="227" t="s">
        <v>1995</v>
      </c>
      <c r="Q928" s="227">
        <v>4</v>
      </c>
      <c r="R928" s="227" t="s">
        <v>956</v>
      </c>
      <c r="S928" s="227">
        <v>2</v>
      </c>
      <c r="T928" s="227" t="s">
        <v>1996</v>
      </c>
      <c r="U928" s="227" t="s">
        <v>2089</v>
      </c>
      <c r="V928" s="227" t="s">
        <v>1995</v>
      </c>
      <c r="W928" s="227">
        <v>1</v>
      </c>
      <c r="X928" s="227" t="s">
        <v>956</v>
      </c>
      <c r="Y928" s="236">
        <v>25</v>
      </c>
      <c r="Z928" s="236">
        <v>0</v>
      </c>
      <c r="AA928" s="236">
        <v>0</v>
      </c>
      <c r="AB928" s="236">
        <v>0</v>
      </c>
      <c r="AC928" s="236">
        <v>0</v>
      </c>
      <c r="AD928" s="236">
        <v>0</v>
      </c>
      <c r="AE928" s="236">
        <v>0</v>
      </c>
      <c r="AF928" s="236">
        <v>1</v>
      </c>
      <c r="AG928" s="236">
        <v>0</v>
      </c>
      <c r="AH928" s="227">
        <v>0</v>
      </c>
      <c r="AI928" s="230">
        <f t="shared" si="35"/>
        <v>0</v>
      </c>
      <c r="AJ928" s="237">
        <v>31000000</v>
      </c>
      <c r="AK928" s="227" t="s">
        <v>2036</v>
      </c>
      <c r="AL928" s="227" t="s">
        <v>1999</v>
      </c>
      <c r="AM928" s="235">
        <v>0</v>
      </c>
      <c r="AN928" s="228" t="s">
        <v>2081</v>
      </c>
    </row>
    <row r="929" spans="1:40" ht="51" x14ac:dyDescent="0.2">
      <c r="A929" s="227">
        <v>3</v>
      </c>
      <c r="B929" s="227" t="s">
        <v>281</v>
      </c>
      <c r="C929" s="227">
        <v>3</v>
      </c>
      <c r="D929" s="227">
        <v>33</v>
      </c>
      <c r="E929" s="227" t="s">
        <v>312</v>
      </c>
      <c r="F929" s="227">
        <v>2</v>
      </c>
      <c r="G929" s="227">
        <v>332</v>
      </c>
      <c r="H929" s="227" t="s">
        <v>324</v>
      </c>
      <c r="I929" s="227">
        <v>13</v>
      </c>
      <c r="J929" s="227"/>
      <c r="K929" s="227" t="s">
        <v>1523</v>
      </c>
      <c r="L929" s="229">
        <v>2020051290014</v>
      </c>
      <c r="M929" s="227">
        <v>4</v>
      </c>
      <c r="N929" s="227">
        <v>3324</v>
      </c>
      <c r="O929" s="227" t="s">
        <v>326</v>
      </c>
      <c r="P929" s="227" t="s">
        <v>1995</v>
      </c>
      <c r="Q929" s="227">
        <v>4</v>
      </c>
      <c r="R929" s="227" t="s">
        <v>956</v>
      </c>
      <c r="S929" s="227">
        <v>2</v>
      </c>
      <c r="T929" s="227" t="s">
        <v>1996</v>
      </c>
      <c r="U929" s="227" t="s">
        <v>2090</v>
      </c>
      <c r="V929" s="227" t="s">
        <v>1995</v>
      </c>
      <c r="W929" s="227">
        <v>1</v>
      </c>
      <c r="X929" s="227" t="s">
        <v>956</v>
      </c>
      <c r="Y929" s="236">
        <v>25</v>
      </c>
      <c r="Z929" s="236">
        <v>0</v>
      </c>
      <c r="AA929" s="236">
        <v>0</v>
      </c>
      <c r="AB929" s="236">
        <v>0</v>
      </c>
      <c r="AC929" s="236">
        <v>0</v>
      </c>
      <c r="AD929" s="236">
        <v>0</v>
      </c>
      <c r="AE929" s="236">
        <v>0</v>
      </c>
      <c r="AF929" s="236">
        <v>1</v>
      </c>
      <c r="AG929" s="236">
        <v>0</v>
      </c>
      <c r="AH929" s="227">
        <v>0</v>
      </c>
      <c r="AI929" s="230">
        <f t="shared" si="35"/>
        <v>0</v>
      </c>
      <c r="AJ929" s="237">
        <v>31000000</v>
      </c>
      <c r="AK929" s="227" t="s">
        <v>2036</v>
      </c>
      <c r="AL929" s="227" t="s">
        <v>1999</v>
      </c>
      <c r="AM929" s="235">
        <v>0</v>
      </c>
      <c r="AN929" s="228" t="s">
        <v>2081</v>
      </c>
    </row>
    <row r="930" spans="1:40" ht="51" x14ac:dyDescent="0.2">
      <c r="A930" s="227">
        <v>3</v>
      </c>
      <c r="B930" s="227" t="s">
        <v>281</v>
      </c>
      <c r="C930" s="227">
        <v>4</v>
      </c>
      <c r="D930" s="227">
        <v>34</v>
      </c>
      <c r="E930" s="227" t="s">
        <v>383</v>
      </c>
      <c r="F930" s="227">
        <v>1</v>
      </c>
      <c r="G930" s="227">
        <v>341</v>
      </c>
      <c r="H930" s="227" t="s">
        <v>393</v>
      </c>
      <c r="I930" s="227">
        <v>6</v>
      </c>
      <c r="J930" s="227"/>
      <c r="K930" s="227" t="s">
        <v>2051</v>
      </c>
      <c r="L930" s="229">
        <v>2020051290005</v>
      </c>
      <c r="M930" s="227">
        <v>1</v>
      </c>
      <c r="N930" s="227">
        <v>3411</v>
      </c>
      <c r="O930" s="227" t="s">
        <v>395</v>
      </c>
      <c r="P930" s="227" t="s">
        <v>1995</v>
      </c>
      <c r="Q930" s="227">
        <v>4</v>
      </c>
      <c r="R930" s="227" t="s">
        <v>956</v>
      </c>
      <c r="S930" s="227">
        <v>1</v>
      </c>
      <c r="T930" s="227" t="s">
        <v>1996</v>
      </c>
      <c r="U930" s="227" t="s">
        <v>2091</v>
      </c>
      <c r="V930" s="227" t="s">
        <v>1995</v>
      </c>
      <c r="W930" s="227">
        <v>1</v>
      </c>
      <c r="X930" s="227" t="s">
        <v>956</v>
      </c>
      <c r="Y930" s="236">
        <v>50</v>
      </c>
      <c r="Z930" s="236">
        <v>0.25</v>
      </c>
      <c r="AA930" s="236">
        <v>0</v>
      </c>
      <c r="AB930" s="236">
        <v>0.25</v>
      </c>
      <c r="AC930" s="236">
        <v>0.25</v>
      </c>
      <c r="AD930" s="236">
        <v>0.25</v>
      </c>
      <c r="AE930" s="236">
        <v>0</v>
      </c>
      <c r="AF930" s="236">
        <v>0.25</v>
      </c>
      <c r="AG930" s="236">
        <v>0</v>
      </c>
      <c r="AH930" s="227">
        <v>12.5</v>
      </c>
      <c r="AI930" s="230">
        <f t="shared" si="35"/>
        <v>1</v>
      </c>
      <c r="AJ930" s="237">
        <v>3754168</v>
      </c>
      <c r="AK930" s="227" t="s">
        <v>2092</v>
      </c>
      <c r="AL930" s="227" t="s">
        <v>1999</v>
      </c>
      <c r="AM930" s="235">
        <v>3224310</v>
      </c>
      <c r="AN930" s="228" t="s">
        <v>2093</v>
      </c>
    </row>
    <row r="931" spans="1:40" ht="25.5" x14ac:dyDescent="0.2">
      <c r="A931" s="227">
        <v>3</v>
      </c>
      <c r="B931" s="227" t="s">
        <v>281</v>
      </c>
      <c r="C931" s="227">
        <v>4</v>
      </c>
      <c r="D931" s="227">
        <v>34</v>
      </c>
      <c r="E931" s="227" t="s">
        <v>383</v>
      </c>
      <c r="F931" s="227">
        <v>1</v>
      </c>
      <c r="G931" s="227">
        <v>341</v>
      </c>
      <c r="H931" s="227" t="s">
        <v>393</v>
      </c>
      <c r="I931" s="227">
        <v>6</v>
      </c>
      <c r="J931" s="227"/>
      <c r="K931" s="227" t="s">
        <v>2051</v>
      </c>
      <c r="L931" s="229">
        <v>2020051290005</v>
      </c>
      <c r="M931" s="227">
        <v>1</v>
      </c>
      <c r="N931" s="227">
        <v>3411</v>
      </c>
      <c r="O931" s="227" t="s">
        <v>395</v>
      </c>
      <c r="P931" s="227" t="s">
        <v>1995</v>
      </c>
      <c r="Q931" s="227">
        <v>4</v>
      </c>
      <c r="R931" s="227" t="s">
        <v>956</v>
      </c>
      <c r="S931" s="227">
        <v>1</v>
      </c>
      <c r="T931" s="227" t="s">
        <v>1996</v>
      </c>
      <c r="U931" s="227" t="s">
        <v>2094</v>
      </c>
      <c r="V931" s="227" t="s">
        <v>1995</v>
      </c>
      <c r="W931" s="227">
        <v>1</v>
      </c>
      <c r="X931" s="227" t="s">
        <v>956</v>
      </c>
      <c r="Y931" s="236">
        <v>50</v>
      </c>
      <c r="Z931" s="236">
        <v>0</v>
      </c>
      <c r="AA931" s="236">
        <v>0</v>
      </c>
      <c r="AB931" s="236">
        <v>0</v>
      </c>
      <c r="AC931" s="236">
        <v>0</v>
      </c>
      <c r="AD931" s="236">
        <v>0.5</v>
      </c>
      <c r="AE931" s="236">
        <v>0</v>
      </c>
      <c r="AF931" s="236">
        <v>0.5</v>
      </c>
      <c r="AG931" s="236">
        <v>0</v>
      </c>
      <c r="AH931" s="227">
        <v>0</v>
      </c>
      <c r="AI931" s="230">
        <f t="shared" si="35"/>
        <v>0</v>
      </c>
      <c r="AJ931" s="237">
        <v>10000000</v>
      </c>
      <c r="AK931" s="227" t="s">
        <v>2011</v>
      </c>
      <c r="AL931" s="227" t="s">
        <v>2012</v>
      </c>
      <c r="AM931" s="235">
        <v>0</v>
      </c>
      <c r="AN931" s="228" t="s">
        <v>2093</v>
      </c>
    </row>
    <row r="932" spans="1:40" ht="25.5" x14ac:dyDescent="0.2">
      <c r="A932" s="227">
        <v>3</v>
      </c>
      <c r="B932" s="227" t="s">
        <v>281</v>
      </c>
      <c r="C932" s="227">
        <v>4</v>
      </c>
      <c r="D932" s="227">
        <v>34</v>
      </c>
      <c r="E932" s="227" t="s">
        <v>383</v>
      </c>
      <c r="F932" s="227">
        <v>1</v>
      </c>
      <c r="G932" s="227">
        <v>341</v>
      </c>
      <c r="H932" s="227" t="s">
        <v>393</v>
      </c>
      <c r="I932" s="227">
        <v>6</v>
      </c>
      <c r="J932" s="227"/>
      <c r="K932" s="227" t="s">
        <v>2051</v>
      </c>
      <c r="L932" s="229">
        <v>2020051290005</v>
      </c>
      <c r="M932" s="227">
        <v>2</v>
      </c>
      <c r="N932" s="227">
        <v>3412</v>
      </c>
      <c r="O932" s="227" t="s">
        <v>398</v>
      </c>
      <c r="P932" s="227" t="s">
        <v>1995</v>
      </c>
      <c r="Q932" s="227">
        <v>4</v>
      </c>
      <c r="R932" s="227" t="s">
        <v>956</v>
      </c>
      <c r="S932" s="227">
        <v>2</v>
      </c>
      <c r="T932" s="227" t="s">
        <v>1996</v>
      </c>
      <c r="U932" s="227" t="s">
        <v>2095</v>
      </c>
      <c r="V932" s="227" t="s">
        <v>1995</v>
      </c>
      <c r="W932" s="227">
        <v>1</v>
      </c>
      <c r="X932" s="227" t="s">
        <v>956</v>
      </c>
      <c r="Y932" s="236">
        <v>100</v>
      </c>
      <c r="Z932" s="236">
        <v>0</v>
      </c>
      <c r="AA932" s="236">
        <v>0</v>
      </c>
      <c r="AB932" s="236">
        <v>0</v>
      </c>
      <c r="AC932" s="236">
        <v>0</v>
      </c>
      <c r="AD932" s="236">
        <v>1</v>
      </c>
      <c r="AE932" s="236">
        <v>0</v>
      </c>
      <c r="AF932" s="236">
        <v>0</v>
      </c>
      <c r="AG932" s="236">
        <v>0</v>
      </c>
      <c r="AH932" s="227">
        <v>0</v>
      </c>
      <c r="AI932" s="230">
        <f t="shared" si="35"/>
        <v>0</v>
      </c>
      <c r="AJ932" s="237">
        <v>25000000</v>
      </c>
      <c r="AK932" s="227" t="s">
        <v>2011</v>
      </c>
      <c r="AL932" s="227" t="s">
        <v>2012</v>
      </c>
      <c r="AM932" s="235">
        <v>0</v>
      </c>
      <c r="AN932" s="228" t="s">
        <v>2081</v>
      </c>
    </row>
    <row r="933" spans="1:40" ht="38.25" x14ac:dyDescent="0.2">
      <c r="A933" s="227">
        <v>3</v>
      </c>
      <c r="B933" s="227" t="s">
        <v>281</v>
      </c>
      <c r="C933" s="227">
        <v>4</v>
      </c>
      <c r="D933" s="227">
        <v>34</v>
      </c>
      <c r="E933" s="227" t="s">
        <v>383</v>
      </c>
      <c r="F933" s="227">
        <v>1</v>
      </c>
      <c r="G933" s="227">
        <v>341</v>
      </c>
      <c r="H933" s="227" t="s">
        <v>393</v>
      </c>
      <c r="I933" s="227">
        <v>6</v>
      </c>
      <c r="J933" s="227"/>
      <c r="K933" s="227" t="s">
        <v>2051</v>
      </c>
      <c r="L933" s="229">
        <v>2020051290005</v>
      </c>
      <c r="M933" s="227">
        <v>3</v>
      </c>
      <c r="N933" s="227">
        <v>3413</v>
      </c>
      <c r="O933" s="227" t="s">
        <v>396</v>
      </c>
      <c r="P933" s="227" t="s">
        <v>1995</v>
      </c>
      <c r="Q933" s="227">
        <v>4</v>
      </c>
      <c r="R933" s="227" t="s">
        <v>956</v>
      </c>
      <c r="S933" s="227">
        <v>2</v>
      </c>
      <c r="T933" s="227" t="s">
        <v>1996</v>
      </c>
      <c r="U933" s="227" t="s">
        <v>2096</v>
      </c>
      <c r="V933" s="227" t="s">
        <v>1995</v>
      </c>
      <c r="W933" s="227">
        <v>1000</v>
      </c>
      <c r="X933" s="227" t="s">
        <v>956</v>
      </c>
      <c r="Y933" s="236">
        <v>70</v>
      </c>
      <c r="Z933" s="236">
        <v>0</v>
      </c>
      <c r="AA933" s="236">
        <v>0</v>
      </c>
      <c r="AB933" s="236">
        <v>0</v>
      </c>
      <c r="AC933" s="236">
        <v>0</v>
      </c>
      <c r="AD933" s="236">
        <v>500</v>
      </c>
      <c r="AE933" s="236">
        <v>0</v>
      </c>
      <c r="AF933" s="236">
        <v>500</v>
      </c>
      <c r="AG933" s="236">
        <v>0</v>
      </c>
      <c r="AH933" s="227">
        <v>0</v>
      </c>
      <c r="AI933" s="230">
        <f t="shared" si="35"/>
        <v>0</v>
      </c>
      <c r="AJ933" s="237">
        <v>25000000</v>
      </c>
      <c r="AK933" s="227" t="s">
        <v>2011</v>
      </c>
      <c r="AL933" s="227" t="s">
        <v>2012</v>
      </c>
      <c r="AM933" s="235">
        <v>0</v>
      </c>
      <c r="AN933" s="228" t="s">
        <v>2081</v>
      </c>
    </row>
    <row r="934" spans="1:40" ht="51" x14ac:dyDescent="0.2">
      <c r="A934" s="227">
        <v>3</v>
      </c>
      <c r="B934" s="227" t="s">
        <v>281</v>
      </c>
      <c r="C934" s="227">
        <v>4</v>
      </c>
      <c r="D934" s="227">
        <v>34</v>
      </c>
      <c r="E934" s="227" t="s">
        <v>383</v>
      </c>
      <c r="F934" s="227">
        <v>1</v>
      </c>
      <c r="G934" s="227">
        <v>341</v>
      </c>
      <c r="H934" s="227" t="s">
        <v>393</v>
      </c>
      <c r="I934" s="227">
        <v>6</v>
      </c>
      <c r="J934" s="227"/>
      <c r="K934" s="227" t="s">
        <v>2051</v>
      </c>
      <c r="L934" s="229">
        <v>2020051290005</v>
      </c>
      <c r="M934" s="227">
        <v>3</v>
      </c>
      <c r="N934" s="227">
        <v>3413</v>
      </c>
      <c r="O934" s="227" t="s">
        <v>396</v>
      </c>
      <c r="P934" s="227" t="s">
        <v>1995</v>
      </c>
      <c r="Q934" s="227">
        <v>4</v>
      </c>
      <c r="R934" s="227" t="s">
        <v>956</v>
      </c>
      <c r="S934" s="227">
        <v>2</v>
      </c>
      <c r="T934" s="227" t="s">
        <v>1996</v>
      </c>
      <c r="U934" s="227" t="s">
        <v>2097</v>
      </c>
      <c r="V934" s="227" t="s">
        <v>1995</v>
      </c>
      <c r="W934" s="227">
        <v>1</v>
      </c>
      <c r="X934" s="227" t="s">
        <v>956</v>
      </c>
      <c r="Y934" s="236">
        <v>10</v>
      </c>
      <c r="Z934" s="236">
        <v>0</v>
      </c>
      <c r="AA934" s="236">
        <v>0</v>
      </c>
      <c r="AB934" s="236">
        <v>0</v>
      </c>
      <c r="AC934" s="236">
        <v>0</v>
      </c>
      <c r="AD934" s="236">
        <v>0.5</v>
      </c>
      <c r="AE934" s="236">
        <v>0</v>
      </c>
      <c r="AF934" s="236">
        <v>0.5</v>
      </c>
      <c r="AG934" s="236">
        <v>0</v>
      </c>
      <c r="AH934" s="227">
        <v>0</v>
      </c>
      <c r="AI934" s="230">
        <f t="shared" si="35"/>
        <v>0</v>
      </c>
      <c r="AJ934" s="237">
        <v>3425520</v>
      </c>
      <c r="AK934" s="227" t="s">
        <v>2098</v>
      </c>
      <c r="AL934" s="227" t="s">
        <v>1999</v>
      </c>
      <c r="AM934" s="235">
        <v>0</v>
      </c>
      <c r="AN934" s="228" t="s">
        <v>2081</v>
      </c>
    </row>
    <row r="935" spans="1:40" ht="51" x14ac:dyDescent="0.2">
      <c r="A935" s="227">
        <v>3</v>
      </c>
      <c r="B935" s="227" t="s">
        <v>281</v>
      </c>
      <c r="C935" s="227">
        <v>4</v>
      </c>
      <c r="D935" s="227">
        <v>34</v>
      </c>
      <c r="E935" s="227" t="s">
        <v>383</v>
      </c>
      <c r="F935" s="227">
        <v>1</v>
      </c>
      <c r="G935" s="227">
        <v>341</v>
      </c>
      <c r="H935" s="227" t="s">
        <v>393</v>
      </c>
      <c r="I935" s="227">
        <v>6</v>
      </c>
      <c r="J935" s="227"/>
      <c r="K935" s="227" t="s">
        <v>2051</v>
      </c>
      <c r="L935" s="229">
        <v>2020051290005</v>
      </c>
      <c r="M935" s="227">
        <v>4</v>
      </c>
      <c r="N935" s="227">
        <v>3414</v>
      </c>
      <c r="O935" s="227" t="s">
        <v>394</v>
      </c>
      <c r="P935" s="227" t="s">
        <v>1995</v>
      </c>
      <c r="Q935" s="227">
        <v>4</v>
      </c>
      <c r="R935" s="227" t="s">
        <v>956</v>
      </c>
      <c r="S935" s="227">
        <v>1</v>
      </c>
      <c r="T935" s="227" t="s">
        <v>1996</v>
      </c>
      <c r="U935" s="227" t="s">
        <v>2099</v>
      </c>
      <c r="V935" s="227" t="s">
        <v>1995</v>
      </c>
      <c r="W935" s="227">
        <v>1</v>
      </c>
      <c r="X935" s="227" t="s">
        <v>956</v>
      </c>
      <c r="Y935" s="236">
        <v>100</v>
      </c>
      <c r="Z935" s="236">
        <v>0</v>
      </c>
      <c r="AA935" s="236">
        <v>0</v>
      </c>
      <c r="AB935" s="236">
        <v>0.25</v>
      </c>
      <c r="AC935" s="236">
        <v>0</v>
      </c>
      <c r="AD935" s="236">
        <v>0.25</v>
      </c>
      <c r="AE935" s="236">
        <v>0</v>
      </c>
      <c r="AF935" s="236">
        <v>0.5</v>
      </c>
      <c r="AG935" s="236">
        <v>0</v>
      </c>
      <c r="AH935" s="227">
        <v>0</v>
      </c>
      <c r="AI935" s="230">
        <f t="shared" si="35"/>
        <v>0</v>
      </c>
      <c r="AJ935" s="237">
        <v>3425520</v>
      </c>
      <c r="AK935" s="227" t="s">
        <v>2098</v>
      </c>
      <c r="AL935" s="227" t="s">
        <v>1999</v>
      </c>
      <c r="AM935" s="235">
        <v>0</v>
      </c>
      <c r="AN935" s="228" t="s">
        <v>2081</v>
      </c>
    </row>
    <row r="936" spans="1:40" ht="38.25" x14ac:dyDescent="0.2">
      <c r="A936" s="227">
        <v>3</v>
      </c>
      <c r="B936" s="227" t="s">
        <v>281</v>
      </c>
      <c r="C936" s="227">
        <v>4</v>
      </c>
      <c r="D936" s="227">
        <v>34</v>
      </c>
      <c r="E936" s="227" t="s">
        <v>383</v>
      </c>
      <c r="F936" s="227">
        <v>2</v>
      </c>
      <c r="G936" s="227">
        <v>342</v>
      </c>
      <c r="H936" s="227" t="s">
        <v>399</v>
      </c>
      <c r="I936" s="227">
        <v>6</v>
      </c>
      <c r="J936" s="227"/>
      <c r="K936" s="227" t="s">
        <v>2051</v>
      </c>
      <c r="L936" s="229">
        <v>2020051290005</v>
      </c>
      <c r="M936" s="227">
        <v>2</v>
      </c>
      <c r="N936" s="227">
        <v>3422</v>
      </c>
      <c r="O936" s="227" t="s">
        <v>400</v>
      </c>
      <c r="P936" s="227" t="s">
        <v>1995</v>
      </c>
      <c r="Q936" s="227">
        <v>4</v>
      </c>
      <c r="R936" s="227" t="s">
        <v>956</v>
      </c>
      <c r="S936" s="227">
        <v>1</v>
      </c>
      <c r="T936" s="227" t="s">
        <v>1996</v>
      </c>
      <c r="U936" s="227" t="s">
        <v>2100</v>
      </c>
      <c r="V936" s="227" t="s">
        <v>2028</v>
      </c>
      <c r="W936" s="227">
        <v>12</v>
      </c>
      <c r="X936" s="227" t="s">
        <v>956</v>
      </c>
      <c r="Y936" s="236">
        <v>100</v>
      </c>
      <c r="Z936" s="236">
        <v>3</v>
      </c>
      <c r="AA936" s="236">
        <v>0</v>
      </c>
      <c r="AB936" s="236">
        <v>3</v>
      </c>
      <c r="AC936" s="236">
        <v>3</v>
      </c>
      <c r="AD936" s="236">
        <v>3</v>
      </c>
      <c r="AE936" s="236">
        <v>1</v>
      </c>
      <c r="AF936" s="236">
        <v>3</v>
      </c>
      <c r="AG936" s="236">
        <v>0</v>
      </c>
      <c r="AH936" s="227">
        <v>33.33</v>
      </c>
      <c r="AI936" s="230">
        <f t="shared" si="35"/>
        <v>1</v>
      </c>
      <c r="AJ936" s="237">
        <v>726813324</v>
      </c>
      <c r="AK936" s="227" t="s">
        <v>2057</v>
      </c>
      <c r="AL936" s="227" t="s">
        <v>1999</v>
      </c>
      <c r="AM936" s="235">
        <v>302211259</v>
      </c>
      <c r="AN936" s="228" t="s">
        <v>2093</v>
      </c>
    </row>
    <row r="937" spans="1:40" ht="38.25" x14ac:dyDescent="0.2">
      <c r="A937" s="227">
        <v>3</v>
      </c>
      <c r="B937" s="227" t="s">
        <v>281</v>
      </c>
      <c r="C937" s="227">
        <v>4</v>
      </c>
      <c r="D937" s="227">
        <v>34</v>
      </c>
      <c r="E937" s="227" t="s">
        <v>383</v>
      </c>
      <c r="F937" s="227">
        <v>4</v>
      </c>
      <c r="G937" s="227">
        <v>344</v>
      </c>
      <c r="H937" s="227" t="s">
        <v>390</v>
      </c>
      <c r="I937" s="227">
        <v>6</v>
      </c>
      <c r="J937" s="227"/>
      <c r="K937" s="227" t="s">
        <v>1547</v>
      </c>
      <c r="L937" s="229">
        <v>2020051290012</v>
      </c>
      <c r="M937" s="227">
        <v>2</v>
      </c>
      <c r="N937" s="227">
        <v>3442</v>
      </c>
      <c r="O937" s="227" t="s">
        <v>392</v>
      </c>
      <c r="P937" s="227" t="s">
        <v>1995</v>
      </c>
      <c r="Q937" s="227">
        <v>4</v>
      </c>
      <c r="R937" s="227" t="s">
        <v>956</v>
      </c>
      <c r="S937" s="227">
        <v>1</v>
      </c>
      <c r="T937" s="227" t="s">
        <v>1996</v>
      </c>
      <c r="U937" s="227" t="s">
        <v>2101</v>
      </c>
      <c r="V937" s="227" t="s">
        <v>1995</v>
      </c>
      <c r="W937" s="227">
        <v>1</v>
      </c>
      <c r="X937" s="227" t="s">
        <v>956</v>
      </c>
      <c r="Y937" s="236">
        <v>5</v>
      </c>
      <c r="Z937" s="236">
        <v>0</v>
      </c>
      <c r="AA937" s="236">
        <v>0</v>
      </c>
      <c r="AB937" s="236">
        <v>0.5</v>
      </c>
      <c r="AC937" s="236">
        <v>0</v>
      </c>
      <c r="AD937" s="236">
        <v>0.25</v>
      </c>
      <c r="AE937" s="236">
        <v>0</v>
      </c>
      <c r="AF937" s="236">
        <v>0.25</v>
      </c>
      <c r="AG937" s="236">
        <v>0</v>
      </c>
      <c r="AH937" s="227">
        <v>0</v>
      </c>
      <c r="AI937" s="230">
        <f t="shared" si="35"/>
        <v>0</v>
      </c>
      <c r="AJ937" s="237">
        <v>100000000</v>
      </c>
      <c r="AK937" s="227" t="s">
        <v>2057</v>
      </c>
      <c r="AL937" s="227" t="s">
        <v>1999</v>
      </c>
      <c r="AM937" s="235">
        <v>0</v>
      </c>
      <c r="AN937" s="228" t="s">
        <v>2093</v>
      </c>
    </row>
    <row r="938" spans="1:40" ht="51" x14ac:dyDescent="0.2">
      <c r="A938" s="227">
        <v>3</v>
      </c>
      <c r="B938" s="227" t="s">
        <v>281</v>
      </c>
      <c r="C938" s="227">
        <v>5</v>
      </c>
      <c r="D938" s="227">
        <v>35</v>
      </c>
      <c r="E938" s="227" t="s">
        <v>296</v>
      </c>
      <c r="F938" s="227">
        <v>3</v>
      </c>
      <c r="G938" s="227">
        <v>353</v>
      </c>
      <c r="H938" s="227" t="s">
        <v>299</v>
      </c>
      <c r="I938" s="227">
        <v>11</v>
      </c>
      <c r="J938" s="227"/>
      <c r="K938" s="227" t="s">
        <v>2068</v>
      </c>
      <c r="L938" s="229">
        <v>2020051290013</v>
      </c>
      <c r="M938" s="227">
        <v>2</v>
      </c>
      <c r="N938" s="227">
        <v>3532</v>
      </c>
      <c r="O938" s="227" t="s">
        <v>300</v>
      </c>
      <c r="P938" s="227" t="s">
        <v>1995</v>
      </c>
      <c r="Q938" s="227">
        <v>4</v>
      </c>
      <c r="R938" s="227" t="s">
        <v>956</v>
      </c>
      <c r="S938" s="227">
        <v>1</v>
      </c>
      <c r="T938" s="227" t="s">
        <v>1996</v>
      </c>
      <c r="U938" s="227" t="s">
        <v>2102</v>
      </c>
      <c r="V938" s="227" t="s">
        <v>1995</v>
      </c>
      <c r="W938" s="227">
        <v>1</v>
      </c>
      <c r="X938" s="227" t="s">
        <v>956</v>
      </c>
      <c r="Y938" s="236">
        <v>20</v>
      </c>
      <c r="Z938" s="236">
        <v>0</v>
      </c>
      <c r="AA938" s="236">
        <v>0</v>
      </c>
      <c r="AB938" s="236">
        <v>0.1</v>
      </c>
      <c r="AC938" s="236">
        <v>0.1</v>
      </c>
      <c r="AD938" s="236">
        <v>0.4</v>
      </c>
      <c r="AE938" s="236">
        <v>0.4</v>
      </c>
      <c r="AF938" s="236">
        <v>0.5</v>
      </c>
      <c r="AG938" s="236">
        <v>0</v>
      </c>
      <c r="AH938" s="227">
        <v>10</v>
      </c>
      <c r="AI938" s="230">
        <f t="shared" si="35"/>
        <v>1</v>
      </c>
      <c r="AJ938" s="237">
        <v>450000000</v>
      </c>
      <c r="AK938" s="227" t="s">
        <v>2036</v>
      </c>
      <c r="AL938" s="227" t="s">
        <v>1999</v>
      </c>
      <c r="AM938" s="235">
        <v>0</v>
      </c>
      <c r="AN938" s="228" t="s">
        <v>2093</v>
      </c>
    </row>
    <row r="939" spans="1:40" ht="38.25" x14ac:dyDescent="0.2">
      <c r="A939" s="227">
        <v>3</v>
      </c>
      <c r="B939" s="227" t="s">
        <v>281</v>
      </c>
      <c r="C939" s="227">
        <v>5</v>
      </c>
      <c r="D939" s="227">
        <v>35</v>
      </c>
      <c r="E939" s="227" t="s">
        <v>296</v>
      </c>
      <c r="F939" s="227">
        <v>3</v>
      </c>
      <c r="G939" s="227">
        <v>353</v>
      </c>
      <c r="H939" s="227" t="s">
        <v>299</v>
      </c>
      <c r="I939" s="227">
        <v>11</v>
      </c>
      <c r="J939" s="227"/>
      <c r="K939" s="227" t="s">
        <v>2068</v>
      </c>
      <c r="L939" s="229">
        <v>2020051290013</v>
      </c>
      <c r="M939" s="227">
        <v>2</v>
      </c>
      <c r="N939" s="227">
        <v>3532</v>
      </c>
      <c r="O939" s="227" t="s">
        <v>300</v>
      </c>
      <c r="P939" s="227" t="s">
        <v>1995</v>
      </c>
      <c r="Q939" s="227">
        <v>4</v>
      </c>
      <c r="R939" s="227" t="s">
        <v>956</v>
      </c>
      <c r="S939" s="227">
        <v>1</v>
      </c>
      <c r="T939" s="227" t="s">
        <v>1996</v>
      </c>
      <c r="U939" s="227" t="s">
        <v>2103</v>
      </c>
      <c r="V939" s="227" t="s">
        <v>1995</v>
      </c>
      <c r="W939" s="227">
        <v>1</v>
      </c>
      <c r="X939" s="227" t="s">
        <v>956</v>
      </c>
      <c r="Y939" s="236">
        <v>20</v>
      </c>
      <c r="Z939" s="236">
        <v>0</v>
      </c>
      <c r="AA939" s="236">
        <v>0</v>
      </c>
      <c r="AB939" s="236">
        <v>0.1</v>
      </c>
      <c r="AC939" s="236">
        <v>0.6</v>
      </c>
      <c r="AD939" s="236">
        <v>0.25</v>
      </c>
      <c r="AE939" s="236">
        <v>0.4</v>
      </c>
      <c r="AF939" s="236">
        <v>0.65</v>
      </c>
      <c r="AG939" s="236">
        <v>0</v>
      </c>
      <c r="AH939" s="227">
        <v>20</v>
      </c>
      <c r="AI939" s="230">
        <f t="shared" si="35"/>
        <v>1</v>
      </c>
      <c r="AJ939" s="237">
        <v>320593020</v>
      </c>
      <c r="AK939" s="227" t="s">
        <v>2011</v>
      </c>
      <c r="AL939" s="227" t="s">
        <v>2012</v>
      </c>
      <c r="AM939" s="235">
        <v>65162800</v>
      </c>
      <c r="AN939" s="228" t="s">
        <v>2038</v>
      </c>
    </row>
    <row r="940" spans="1:40" ht="51" x14ac:dyDescent="0.2">
      <c r="A940" s="242">
        <v>3</v>
      </c>
      <c r="B940" s="242" t="s">
        <v>281</v>
      </c>
      <c r="C940" s="242">
        <v>5</v>
      </c>
      <c r="D940" s="242">
        <v>35</v>
      </c>
      <c r="E940" s="242" t="s">
        <v>296</v>
      </c>
      <c r="F940" s="242">
        <v>4</v>
      </c>
      <c r="G940" s="242">
        <v>354</v>
      </c>
      <c r="H940" s="242" t="s">
        <v>303</v>
      </c>
      <c r="I940" s="242">
        <v>11</v>
      </c>
      <c r="J940" s="242"/>
      <c r="K940" s="242" t="s">
        <v>1473</v>
      </c>
      <c r="L940" s="244">
        <v>2020051290007</v>
      </c>
      <c r="M940" s="242">
        <v>2</v>
      </c>
      <c r="N940" s="242">
        <v>3542</v>
      </c>
      <c r="O940" s="242" t="s">
        <v>307</v>
      </c>
      <c r="P940" s="242" t="s">
        <v>1995</v>
      </c>
      <c r="Q940" s="242">
        <v>6</v>
      </c>
      <c r="R940" s="242" t="s">
        <v>956</v>
      </c>
      <c r="S940" s="242">
        <v>1</v>
      </c>
      <c r="T940" s="242" t="s">
        <v>1996</v>
      </c>
      <c r="U940" s="242" t="s">
        <v>2104</v>
      </c>
      <c r="V940" s="242" t="s">
        <v>1995</v>
      </c>
      <c r="W940" s="242">
        <v>1000</v>
      </c>
      <c r="X940" s="242" t="s">
        <v>956</v>
      </c>
      <c r="Y940" s="241">
        <v>60</v>
      </c>
      <c r="Z940" s="241">
        <v>0</v>
      </c>
      <c r="AA940" s="241">
        <v>0</v>
      </c>
      <c r="AB940" s="241">
        <v>250</v>
      </c>
      <c r="AC940" s="241">
        <v>0</v>
      </c>
      <c r="AD940" s="241">
        <v>500</v>
      </c>
      <c r="AE940" s="241">
        <v>500</v>
      </c>
      <c r="AF940" s="241">
        <v>250</v>
      </c>
      <c r="AG940" s="241">
        <v>0</v>
      </c>
      <c r="AH940" s="242">
        <v>30</v>
      </c>
      <c r="AI940" s="240">
        <f t="shared" si="35"/>
        <v>1</v>
      </c>
      <c r="AJ940" s="243">
        <v>1269271000</v>
      </c>
      <c r="AK940" s="227" t="s">
        <v>2036</v>
      </c>
      <c r="AL940" s="227" t="s">
        <v>1999</v>
      </c>
      <c r="AM940" s="235">
        <v>0</v>
      </c>
      <c r="AN940" s="228"/>
    </row>
    <row r="941" spans="1:40" ht="25.5" x14ac:dyDescent="0.2">
      <c r="A941" s="242"/>
      <c r="B941" s="242"/>
      <c r="C941" s="242"/>
      <c r="D941" s="242"/>
      <c r="E941" s="242"/>
      <c r="F941" s="242"/>
      <c r="G941" s="242"/>
      <c r="H941" s="242"/>
      <c r="I941" s="242"/>
      <c r="J941" s="242"/>
      <c r="K941" s="242"/>
      <c r="L941" s="244"/>
      <c r="M941" s="242"/>
      <c r="N941" s="242"/>
      <c r="O941" s="242"/>
      <c r="P941" s="242"/>
      <c r="Q941" s="242"/>
      <c r="R941" s="242"/>
      <c r="S941" s="242"/>
      <c r="T941" s="242"/>
      <c r="U941" s="242"/>
      <c r="V941" s="242"/>
      <c r="W941" s="242"/>
      <c r="X941" s="242"/>
      <c r="Y941" s="241"/>
      <c r="Z941" s="241"/>
      <c r="AA941" s="241"/>
      <c r="AB941" s="241"/>
      <c r="AC941" s="241"/>
      <c r="AD941" s="241"/>
      <c r="AE941" s="241"/>
      <c r="AF941" s="241"/>
      <c r="AG941" s="241"/>
      <c r="AH941" s="242"/>
      <c r="AI941" s="239">
        <f t="shared" si="35"/>
        <v>0</v>
      </c>
      <c r="AJ941" s="243"/>
      <c r="AK941" s="227" t="s">
        <v>2063</v>
      </c>
      <c r="AL941" s="227" t="s">
        <v>1999</v>
      </c>
      <c r="AM941" s="235">
        <v>327750300</v>
      </c>
      <c r="AN941" s="228" t="s">
        <v>2093</v>
      </c>
    </row>
    <row r="942" spans="1:40" ht="51" x14ac:dyDescent="0.2">
      <c r="A942" s="227">
        <v>3</v>
      </c>
      <c r="B942" s="227" t="s">
        <v>281</v>
      </c>
      <c r="C942" s="227">
        <v>5</v>
      </c>
      <c r="D942" s="227">
        <v>35</v>
      </c>
      <c r="E942" s="227" t="s">
        <v>296</v>
      </c>
      <c r="F942" s="227">
        <v>4</v>
      </c>
      <c r="G942" s="227">
        <v>354</v>
      </c>
      <c r="H942" s="227" t="s">
        <v>303</v>
      </c>
      <c r="I942" s="227">
        <v>11</v>
      </c>
      <c r="J942" s="227"/>
      <c r="K942" s="227" t="s">
        <v>1473</v>
      </c>
      <c r="L942" s="229">
        <v>2020051290007</v>
      </c>
      <c r="M942" s="227">
        <v>2</v>
      </c>
      <c r="N942" s="227">
        <v>3542</v>
      </c>
      <c r="O942" s="227" t="s">
        <v>307</v>
      </c>
      <c r="P942" s="227" t="s">
        <v>1995</v>
      </c>
      <c r="Q942" s="227">
        <v>6</v>
      </c>
      <c r="R942" s="227" t="s">
        <v>956</v>
      </c>
      <c r="S942" s="227">
        <v>1</v>
      </c>
      <c r="T942" s="227" t="s">
        <v>1996</v>
      </c>
      <c r="U942" s="227" t="s">
        <v>2105</v>
      </c>
      <c r="V942" s="227" t="s">
        <v>1995</v>
      </c>
      <c r="W942" s="227">
        <v>1</v>
      </c>
      <c r="X942" s="227" t="s">
        <v>956</v>
      </c>
      <c r="Y942" s="236">
        <v>40</v>
      </c>
      <c r="Z942" s="236">
        <v>0</v>
      </c>
      <c r="AA942" s="236">
        <v>0</v>
      </c>
      <c r="AB942" s="236">
        <v>0.5</v>
      </c>
      <c r="AC942" s="236">
        <v>0.5</v>
      </c>
      <c r="AD942" s="236">
        <v>0.5</v>
      </c>
      <c r="AE942" s="236">
        <v>0</v>
      </c>
      <c r="AF942" s="236">
        <v>0</v>
      </c>
      <c r="AG942" s="236">
        <v>0</v>
      </c>
      <c r="AH942" s="227">
        <v>20</v>
      </c>
      <c r="AI942" s="230">
        <f t="shared" si="35"/>
        <v>1</v>
      </c>
      <c r="AJ942" s="237">
        <v>6448620</v>
      </c>
      <c r="AK942" s="227" t="s">
        <v>2036</v>
      </c>
      <c r="AL942" s="227" t="s">
        <v>1999</v>
      </c>
      <c r="AM942" s="235">
        <v>3224310</v>
      </c>
      <c r="AN942" s="228" t="s">
        <v>2038</v>
      </c>
    </row>
    <row r="943" spans="1:40" ht="51" x14ac:dyDescent="0.2">
      <c r="A943" s="227">
        <v>3</v>
      </c>
      <c r="B943" s="227" t="s">
        <v>281</v>
      </c>
      <c r="C943" s="227">
        <v>5</v>
      </c>
      <c r="D943" s="227">
        <v>35</v>
      </c>
      <c r="E943" s="227" t="s">
        <v>296</v>
      </c>
      <c r="F943" s="227">
        <v>4</v>
      </c>
      <c r="G943" s="227">
        <v>354</v>
      </c>
      <c r="H943" s="227" t="s">
        <v>303</v>
      </c>
      <c r="I943" s="227">
        <v>11</v>
      </c>
      <c r="J943" s="227"/>
      <c r="K943" s="227" t="s">
        <v>1473</v>
      </c>
      <c r="L943" s="229">
        <v>2020051290007</v>
      </c>
      <c r="M943" s="227">
        <v>3</v>
      </c>
      <c r="N943" s="227">
        <v>3543</v>
      </c>
      <c r="O943" s="227" t="s">
        <v>308</v>
      </c>
      <c r="P943" s="227" t="s">
        <v>1995</v>
      </c>
      <c r="Q943" s="227">
        <v>4</v>
      </c>
      <c r="R943" s="227" t="s">
        <v>956</v>
      </c>
      <c r="S943" s="227">
        <v>2</v>
      </c>
      <c r="T943" s="227" t="s">
        <v>1996</v>
      </c>
      <c r="U943" s="227" t="s">
        <v>2106</v>
      </c>
      <c r="V943" s="227" t="s">
        <v>1995</v>
      </c>
      <c r="W943" s="227">
        <v>1</v>
      </c>
      <c r="X943" s="227" t="s">
        <v>956</v>
      </c>
      <c r="Y943" s="236">
        <v>30</v>
      </c>
      <c r="Z943" s="236">
        <v>0</v>
      </c>
      <c r="AA943" s="236">
        <v>0</v>
      </c>
      <c r="AB943" s="236">
        <v>1</v>
      </c>
      <c r="AC943" s="236">
        <v>1</v>
      </c>
      <c r="AD943" s="236">
        <v>0</v>
      </c>
      <c r="AE943" s="236">
        <v>0</v>
      </c>
      <c r="AF943" s="236">
        <v>0</v>
      </c>
      <c r="AG943" s="236">
        <v>0</v>
      </c>
      <c r="AH943" s="227">
        <v>30</v>
      </c>
      <c r="AI943" s="230">
        <f t="shared" si="35"/>
        <v>1</v>
      </c>
      <c r="AJ943" s="237">
        <v>320000000</v>
      </c>
      <c r="AK943" s="227" t="s">
        <v>2036</v>
      </c>
      <c r="AL943" s="227" t="s">
        <v>1999</v>
      </c>
      <c r="AM943" s="235">
        <v>0</v>
      </c>
      <c r="AN943" s="228" t="s">
        <v>2081</v>
      </c>
    </row>
    <row r="944" spans="1:40" ht="51" x14ac:dyDescent="0.2">
      <c r="A944" s="227">
        <v>3</v>
      </c>
      <c r="B944" s="227" t="s">
        <v>281</v>
      </c>
      <c r="C944" s="227">
        <v>5</v>
      </c>
      <c r="D944" s="227">
        <v>35</v>
      </c>
      <c r="E944" s="227" t="s">
        <v>296</v>
      </c>
      <c r="F944" s="227">
        <v>4</v>
      </c>
      <c r="G944" s="227">
        <v>354</v>
      </c>
      <c r="H944" s="227" t="s">
        <v>303</v>
      </c>
      <c r="I944" s="227">
        <v>11</v>
      </c>
      <c r="J944" s="227"/>
      <c r="K944" s="227" t="s">
        <v>1473</v>
      </c>
      <c r="L944" s="229">
        <v>2020051290007</v>
      </c>
      <c r="M944" s="227">
        <v>3</v>
      </c>
      <c r="N944" s="227">
        <v>3543</v>
      </c>
      <c r="O944" s="227" t="s">
        <v>308</v>
      </c>
      <c r="P944" s="227" t="s">
        <v>1995</v>
      </c>
      <c r="Q944" s="227">
        <v>4</v>
      </c>
      <c r="R944" s="227" t="s">
        <v>956</v>
      </c>
      <c r="S944" s="227">
        <v>2</v>
      </c>
      <c r="T944" s="227" t="s">
        <v>1996</v>
      </c>
      <c r="U944" s="227" t="s">
        <v>2107</v>
      </c>
      <c r="V944" s="227" t="s">
        <v>1995</v>
      </c>
      <c r="W944" s="227">
        <v>1</v>
      </c>
      <c r="X944" s="227" t="s">
        <v>956</v>
      </c>
      <c r="Y944" s="236">
        <v>40</v>
      </c>
      <c r="Z944" s="236">
        <v>0</v>
      </c>
      <c r="AA944" s="236">
        <v>0</v>
      </c>
      <c r="AB944" s="236">
        <v>0.5</v>
      </c>
      <c r="AC944" s="236">
        <v>0.5</v>
      </c>
      <c r="AD944" s="236">
        <v>0.5</v>
      </c>
      <c r="AE944" s="236">
        <v>0</v>
      </c>
      <c r="AF944" s="236">
        <v>0</v>
      </c>
      <c r="AG944" s="236">
        <v>0</v>
      </c>
      <c r="AH944" s="227">
        <v>20</v>
      </c>
      <c r="AI944" s="230">
        <f t="shared" si="35"/>
        <v>1</v>
      </c>
      <c r="AJ944" s="237">
        <v>6448620</v>
      </c>
      <c r="AK944" s="227" t="s">
        <v>2036</v>
      </c>
      <c r="AL944" s="227" t="s">
        <v>1999</v>
      </c>
      <c r="AM944" s="235">
        <v>0</v>
      </c>
      <c r="AN944" s="228" t="s">
        <v>2081</v>
      </c>
    </row>
    <row r="945" spans="1:40" ht="51" x14ac:dyDescent="0.2">
      <c r="A945" s="227">
        <v>3</v>
      </c>
      <c r="B945" s="227" t="s">
        <v>281</v>
      </c>
      <c r="C945" s="227">
        <v>5</v>
      </c>
      <c r="D945" s="227">
        <v>35</v>
      </c>
      <c r="E945" s="227" t="s">
        <v>296</v>
      </c>
      <c r="F945" s="227">
        <v>4</v>
      </c>
      <c r="G945" s="227">
        <v>354</v>
      </c>
      <c r="H945" s="227" t="s">
        <v>303</v>
      </c>
      <c r="I945" s="227">
        <v>11</v>
      </c>
      <c r="J945" s="227"/>
      <c r="K945" s="227" t="s">
        <v>1473</v>
      </c>
      <c r="L945" s="229">
        <v>2020051290007</v>
      </c>
      <c r="M945" s="227">
        <v>3</v>
      </c>
      <c r="N945" s="227">
        <v>3543</v>
      </c>
      <c r="O945" s="227" t="s">
        <v>308</v>
      </c>
      <c r="P945" s="227" t="s">
        <v>1995</v>
      </c>
      <c r="Q945" s="227">
        <v>4</v>
      </c>
      <c r="R945" s="227" t="s">
        <v>956</v>
      </c>
      <c r="S945" s="227">
        <v>2</v>
      </c>
      <c r="T945" s="227" t="s">
        <v>1996</v>
      </c>
      <c r="U945" s="227" t="s">
        <v>2108</v>
      </c>
      <c r="V945" s="227" t="s">
        <v>1995</v>
      </c>
      <c r="W945" s="227">
        <v>1</v>
      </c>
      <c r="X945" s="227" t="s">
        <v>956</v>
      </c>
      <c r="Y945" s="236">
        <v>30</v>
      </c>
      <c r="Z945" s="236">
        <v>0</v>
      </c>
      <c r="AA945" s="236">
        <v>0</v>
      </c>
      <c r="AB945" s="236">
        <v>1</v>
      </c>
      <c r="AC945" s="236">
        <v>0.8</v>
      </c>
      <c r="AD945" s="236">
        <v>0</v>
      </c>
      <c r="AE945" s="236">
        <v>0</v>
      </c>
      <c r="AF945" s="236">
        <v>0</v>
      </c>
      <c r="AG945" s="236">
        <v>0</v>
      </c>
      <c r="AH945" s="227">
        <v>24</v>
      </c>
      <c r="AI945" s="230">
        <f t="shared" si="35"/>
        <v>1</v>
      </c>
      <c r="AJ945" s="237">
        <v>225000000</v>
      </c>
      <c r="AK945" s="227" t="s">
        <v>2036</v>
      </c>
      <c r="AL945" s="227" t="s">
        <v>1999</v>
      </c>
      <c r="AM945" s="235">
        <v>0</v>
      </c>
      <c r="AN945" s="228" t="s">
        <v>2081</v>
      </c>
    </row>
    <row r="946" spans="1:40" ht="51" x14ac:dyDescent="0.2">
      <c r="A946" s="227">
        <v>4</v>
      </c>
      <c r="B946" s="227" t="s">
        <v>189</v>
      </c>
      <c r="C946" s="227">
        <v>2</v>
      </c>
      <c r="D946" s="227">
        <v>42</v>
      </c>
      <c r="E946" s="227" t="s">
        <v>190</v>
      </c>
      <c r="F946" s="227">
        <v>1</v>
      </c>
      <c r="G946" s="227">
        <v>421</v>
      </c>
      <c r="H946" s="227" t="s">
        <v>198</v>
      </c>
      <c r="I946" s="227">
        <v>9</v>
      </c>
      <c r="J946" s="227"/>
      <c r="K946" s="227" t="s">
        <v>2024</v>
      </c>
      <c r="L946" s="229">
        <v>2020051290015</v>
      </c>
      <c r="M946" s="227">
        <v>7</v>
      </c>
      <c r="N946" s="227">
        <v>4217</v>
      </c>
      <c r="O946" s="227" t="s">
        <v>201</v>
      </c>
      <c r="P946" s="227" t="s">
        <v>1995</v>
      </c>
      <c r="Q946" s="227">
        <v>4</v>
      </c>
      <c r="R946" s="227" t="s">
        <v>956</v>
      </c>
      <c r="S946" s="227">
        <v>1</v>
      </c>
      <c r="T946" s="227" t="s">
        <v>1996</v>
      </c>
      <c r="U946" s="227" t="s">
        <v>2109</v>
      </c>
      <c r="V946" s="227" t="s">
        <v>1995</v>
      </c>
      <c r="W946" s="227">
        <v>1</v>
      </c>
      <c r="X946" s="227" t="s">
        <v>956</v>
      </c>
      <c r="Y946" s="236">
        <v>20</v>
      </c>
      <c r="Z946" s="236">
        <v>0</v>
      </c>
      <c r="AA946" s="236">
        <v>0</v>
      </c>
      <c r="AB946" s="236">
        <v>0.5</v>
      </c>
      <c r="AC946" s="236">
        <v>0.5</v>
      </c>
      <c r="AD946" s="236">
        <v>0.5</v>
      </c>
      <c r="AE946" s="236">
        <v>0</v>
      </c>
      <c r="AF946" s="236">
        <v>0</v>
      </c>
      <c r="AG946" s="236">
        <v>0</v>
      </c>
      <c r="AH946" s="227">
        <v>10</v>
      </c>
      <c r="AI946" s="230">
        <f t="shared" si="35"/>
        <v>1</v>
      </c>
      <c r="AJ946" s="237">
        <v>25000000</v>
      </c>
      <c r="AK946" s="227" t="s">
        <v>2011</v>
      </c>
      <c r="AL946" s="227" t="s">
        <v>2012</v>
      </c>
      <c r="AM946" s="235">
        <v>8850000</v>
      </c>
      <c r="AN946" s="228" t="s">
        <v>2038</v>
      </c>
    </row>
    <row r="947" spans="1:40" ht="51" x14ac:dyDescent="0.2">
      <c r="A947" s="227">
        <v>4</v>
      </c>
      <c r="B947" s="227" t="s">
        <v>189</v>
      </c>
      <c r="C947" s="227">
        <v>2</v>
      </c>
      <c r="D947" s="227">
        <v>42</v>
      </c>
      <c r="E947" s="227" t="s">
        <v>190</v>
      </c>
      <c r="F947" s="227">
        <v>1</v>
      </c>
      <c r="G947" s="227">
        <v>421</v>
      </c>
      <c r="H947" s="227" t="s">
        <v>198</v>
      </c>
      <c r="I947" s="227">
        <v>9</v>
      </c>
      <c r="J947" s="227"/>
      <c r="K947" s="227" t="s">
        <v>2024</v>
      </c>
      <c r="L947" s="229">
        <v>2020051290015</v>
      </c>
      <c r="M947" s="227">
        <v>7</v>
      </c>
      <c r="N947" s="227">
        <v>4217</v>
      </c>
      <c r="O947" s="227" t="s">
        <v>201</v>
      </c>
      <c r="P947" s="227" t="s">
        <v>1995</v>
      </c>
      <c r="Q947" s="227">
        <v>4</v>
      </c>
      <c r="R947" s="227" t="s">
        <v>956</v>
      </c>
      <c r="S947" s="227">
        <v>1</v>
      </c>
      <c r="T947" s="227" t="s">
        <v>1996</v>
      </c>
      <c r="U947" s="227" t="s">
        <v>2110</v>
      </c>
      <c r="V947" s="227" t="s">
        <v>2010</v>
      </c>
      <c r="W947" s="227">
        <v>7000</v>
      </c>
      <c r="X947" s="227" t="s">
        <v>956</v>
      </c>
      <c r="Y947" s="236">
        <v>30</v>
      </c>
      <c r="Z947" s="236">
        <v>0</v>
      </c>
      <c r="AA947" s="236">
        <v>0</v>
      </c>
      <c r="AB947" s="236">
        <v>0</v>
      </c>
      <c r="AC947" s="236">
        <v>0</v>
      </c>
      <c r="AD947" s="236">
        <v>1000</v>
      </c>
      <c r="AE947" s="236">
        <v>0</v>
      </c>
      <c r="AF947" s="236">
        <v>6000</v>
      </c>
      <c r="AG947" s="236">
        <v>0</v>
      </c>
      <c r="AH947" s="227">
        <v>0</v>
      </c>
      <c r="AI947" s="230">
        <f t="shared" si="35"/>
        <v>0</v>
      </c>
      <c r="AJ947" s="237">
        <v>599998000</v>
      </c>
      <c r="AK947" s="227" t="s">
        <v>2011</v>
      </c>
      <c r="AL947" s="227" t="s">
        <v>2012</v>
      </c>
      <c r="AM947" s="235">
        <v>0</v>
      </c>
      <c r="AN947" s="228" t="s">
        <v>2081</v>
      </c>
    </row>
    <row r="948" spans="1:40" ht="51" x14ac:dyDescent="0.2">
      <c r="A948" s="227">
        <v>4</v>
      </c>
      <c r="B948" s="227" t="s">
        <v>189</v>
      </c>
      <c r="C948" s="227">
        <v>2</v>
      </c>
      <c r="D948" s="227">
        <v>42</v>
      </c>
      <c r="E948" s="227" t="s">
        <v>190</v>
      </c>
      <c r="F948" s="227">
        <v>1</v>
      </c>
      <c r="G948" s="227">
        <v>421</v>
      </c>
      <c r="H948" s="227" t="s">
        <v>198</v>
      </c>
      <c r="I948" s="227">
        <v>9</v>
      </c>
      <c r="J948" s="227"/>
      <c r="K948" s="227" t="s">
        <v>2024</v>
      </c>
      <c r="L948" s="229">
        <v>2020051290015</v>
      </c>
      <c r="M948" s="227">
        <v>7</v>
      </c>
      <c r="N948" s="227">
        <v>4217</v>
      </c>
      <c r="O948" s="227" t="s">
        <v>201</v>
      </c>
      <c r="P948" s="227" t="s">
        <v>1995</v>
      </c>
      <c r="Q948" s="227">
        <v>4</v>
      </c>
      <c r="R948" s="227" t="s">
        <v>956</v>
      </c>
      <c r="S948" s="227">
        <v>1</v>
      </c>
      <c r="T948" s="227" t="s">
        <v>1996</v>
      </c>
      <c r="U948" s="227" t="s">
        <v>2111</v>
      </c>
      <c r="V948" s="227" t="s">
        <v>2010</v>
      </c>
      <c r="W948" s="227">
        <v>7000</v>
      </c>
      <c r="X948" s="227" t="s">
        <v>956</v>
      </c>
      <c r="Y948" s="236">
        <v>40</v>
      </c>
      <c r="Z948" s="236">
        <v>0</v>
      </c>
      <c r="AA948" s="236">
        <v>0</v>
      </c>
      <c r="AB948" s="236">
        <v>0</v>
      </c>
      <c r="AC948" s="236">
        <v>0</v>
      </c>
      <c r="AD948" s="236">
        <v>1000</v>
      </c>
      <c r="AE948" s="236">
        <v>0</v>
      </c>
      <c r="AF948" s="236">
        <v>6000</v>
      </c>
      <c r="AG948" s="236">
        <v>0</v>
      </c>
      <c r="AH948" s="227">
        <v>0</v>
      </c>
      <c r="AI948" s="230">
        <f t="shared" si="35"/>
        <v>0</v>
      </c>
      <c r="AJ948" s="237">
        <v>2100000000</v>
      </c>
      <c r="AK948" s="227" t="s">
        <v>2011</v>
      </c>
      <c r="AL948" s="227" t="s">
        <v>2012</v>
      </c>
      <c r="AM948" s="235">
        <v>0</v>
      </c>
      <c r="AN948" s="228" t="s">
        <v>2081</v>
      </c>
    </row>
    <row r="949" spans="1:40" ht="51" x14ac:dyDescent="0.2">
      <c r="A949" s="227">
        <v>4</v>
      </c>
      <c r="B949" s="227" t="s">
        <v>189</v>
      </c>
      <c r="C949" s="227">
        <v>4</v>
      </c>
      <c r="D949" s="227">
        <v>44</v>
      </c>
      <c r="E949" s="227" t="s">
        <v>207</v>
      </c>
      <c r="F949" s="227">
        <v>1</v>
      </c>
      <c r="G949" s="227">
        <v>441</v>
      </c>
      <c r="H949" s="227" t="s">
        <v>208</v>
      </c>
      <c r="I949" s="227">
        <v>16</v>
      </c>
      <c r="J949" s="227"/>
      <c r="K949" s="227" t="s">
        <v>2024</v>
      </c>
      <c r="L949" s="229">
        <v>2020051290015</v>
      </c>
      <c r="M949" s="227">
        <v>5</v>
      </c>
      <c r="N949" s="227">
        <v>4415</v>
      </c>
      <c r="O949" s="227" t="s">
        <v>220</v>
      </c>
      <c r="P949" s="227" t="s">
        <v>1995</v>
      </c>
      <c r="Q949" s="227">
        <v>4</v>
      </c>
      <c r="R949" s="227" t="s">
        <v>956</v>
      </c>
      <c r="S949" s="227">
        <v>1</v>
      </c>
      <c r="T949" s="227" t="s">
        <v>1996</v>
      </c>
      <c r="U949" s="227" t="s">
        <v>2112</v>
      </c>
      <c r="V949" s="227" t="s">
        <v>1995</v>
      </c>
      <c r="W949" s="227">
        <v>8</v>
      </c>
      <c r="X949" s="227" t="s">
        <v>956</v>
      </c>
      <c r="Y949" s="236">
        <v>100</v>
      </c>
      <c r="Z949" s="236">
        <v>0</v>
      </c>
      <c r="AA949" s="236">
        <v>0</v>
      </c>
      <c r="AB949" s="236">
        <v>4</v>
      </c>
      <c r="AC949" s="236">
        <v>0</v>
      </c>
      <c r="AD949" s="236">
        <v>4</v>
      </c>
      <c r="AE949" s="236">
        <v>1</v>
      </c>
      <c r="AF949" s="236">
        <v>0</v>
      </c>
      <c r="AG949" s="236">
        <v>0</v>
      </c>
      <c r="AH949" s="227">
        <v>12.5</v>
      </c>
      <c r="AI949" s="230">
        <f t="shared" si="35"/>
        <v>1</v>
      </c>
      <c r="AJ949" s="237">
        <v>517908944</v>
      </c>
      <c r="AK949" s="227" t="s">
        <v>2074</v>
      </c>
      <c r="AL949" s="227" t="s">
        <v>1999</v>
      </c>
      <c r="AM949" s="235">
        <v>327815503</v>
      </c>
      <c r="AN949" s="228" t="s">
        <v>2076</v>
      </c>
    </row>
    <row r="950" spans="1:40" ht="51" x14ac:dyDescent="0.2">
      <c r="A950" s="227">
        <v>1</v>
      </c>
      <c r="B950" s="227" t="s">
        <v>5</v>
      </c>
      <c r="C950" s="227">
        <v>11</v>
      </c>
      <c r="D950" s="227">
        <v>111</v>
      </c>
      <c r="E950" s="227" t="s">
        <v>36</v>
      </c>
      <c r="F950" s="227">
        <v>4</v>
      </c>
      <c r="G950" s="227">
        <v>1114</v>
      </c>
      <c r="H950" s="227" t="s">
        <v>50</v>
      </c>
      <c r="I950" s="227">
        <v>11</v>
      </c>
      <c r="J950" s="227"/>
      <c r="K950" s="227" t="s">
        <v>1994</v>
      </c>
      <c r="L950" s="229">
        <v>2020051290009</v>
      </c>
      <c r="M950" s="227">
        <v>1</v>
      </c>
      <c r="N950" s="227">
        <v>11141</v>
      </c>
      <c r="O950" s="227" t="s">
        <v>51</v>
      </c>
      <c r="P950" s="227" t="s">
        <v>1995</v>
      </c>
      <c r="Q950" s="227">
        <v>4</v>
      </c>
      <c r="R950" s="227" t="s">
        <v>956</v>
      </c>
      <c r="S950" s="227">
        <v>1</v>
      </c>
      <c r="T950" s="227" t="s">
        <v>1996</v>
      </c>
      <c r="U950" s="227" t="s">
        <v>2113</v>
      </c>
      <c r="V950" s="227" t="s">
        <v>983</v>
      </c>
      <c r="W950" s="227">
        <v>100</v>
      </c>
      <c r="X950" s="227" t="s">
        <v>956</v>
      </c>
      <c r="Y950" s="236">
        <v>40</v>
      </c>
      <c r="Z950" s="236">
        <v>0</v>
      </c>
      <c r="AA950" s="236">
        <v>0</v>
      </c>
      <c r="AB950" s="236">
        <v>10</v>
      </c>
      <c r="AC950" s="236">
        <v>40</v>
      </c>
      <c r="AD950" s="236">
        <v>40</v>
      </c>
      <c r="AE950" s="236">
        <v>60</v>
      </c>
      <c r="AF950" s="236">
        <v>50</v>
      </c>
      <c r="AG950" s="236">
        <v>0</v>
      </c>
      <c r="AH950" s="227">
        <v>40</v>
      </c>
      <c r="AI950" s="230">
        <f t="shared" ref="AI950:AI1013" si="36">+IF(AH950&gt;1,1,AH950)</f>
        <v>1</v>
      </c>
      <c r="AJ950" s="237">
        <v>467000000</v>
      </c>
      <c r="AK950" s="227" t="s">
        <v>2036</v>
      </c>
      <c r="AL950" s="227" t="s">
        <v>1999</v>
      </c>
      <c r="AM950" s="235">
        <v>417074211</v>
      </c>
      <c r="AN950" s="228" t="s">
        <v>2038</v>
      </c>
    </row>
    <row r="951" spans="1:40" ht="25.5" x14ac:dyDescent="0.2">
      <c r="A951" s="227">
        <v>1</v>
      </c>
      <c r="B951" s="227" t="s">
        <v>5</v>
      </c>
      <c r="C951" s="227">
        <v>11</v>
      </c>
      <c r="D951" s="227">
        <v>111</v>
      </c>
      <c r="E951" s="227" t="s">
        <v>36</v>
      </c>
      <c r="F951" s="227">
        <v>4</v>
      </c>
      <c r="G951" s="227">
        <v>1114</v>
      </c>
      <c r="H951" s="227" t="s">
        <v>50</v>
      </c>
      <c r="I951" s="227">
        <v>11</v>
      </c>
      <c r="J951" s="227"/>
      <c r="K951" s="227" t="s">
        <v>1994</v>
      </c>
      <c r="L951" s="229">
        <v>2020051290009</v>
      </c>
      <c r="M951" s="227">
        <v>1</v>
      </c>
      <c r="N951" s="227">
        <v>11141</v>
      </c>
      <c r="O951" s="227" t="s">
        <v>51</v>
      </c>
      <c r="P951" s="227" t="s">
        <v>1995</v>
      </c>
      <c r="Q951" s="227">
        <v>4</v>
      </c>
      <c r="R951" s="227" t="s">
        <v>956</v>
      </c>
      <c r="S951" s="227">
        <v>1</v>
      </c>
      <c r="T951" s="227" t="s">
        <v>1996</v>
      </c>
      <c r="U951" s="227" t="s">
        <v>2009</v>
      </c>
      <c r="V951" s="227" t="s">
        <v>2010</v>
      </c>
      <c r="W951" s="227">
        <v>1200</v>
      </c>
      <c r="X951" s="227" t="s">
        <v>956</v>
      </c>
      <c r="Y951" s="236">
        <v>30</v>
      </c>
      <c r="Z951" s="236">
        <v>0</v>
      </c>
      <c r="AA951" s="236">
        <v>0</v>
      </c>
      <c r="AB951" s="236">
        <v>600</v>
      </c>
      <c r="AC951" s="236">
        <v>0</v>
      </c>
      <c r="AD951" s="236">
        <v>600</v>
      </c>
      <c r="AE951" s="236">
        <v>0</v>
      </c>
      <c r="AF951" s="236">
        <v>0</v>
      </c>
      <c r="AG951" s="236">
        <v>0</v>
      </c>
      <c r="AH951" s="227">
        <v>0</v>
      </c>
      <c r="AI951" s="230">
        <f t="shared" si="36"/>
        <v>0</v>
      </c>
      <c r="AJ951" s="237">
        <v>74712000</v>
      </c>
      <c r="AK951" s="227" t="s">
        <v>2011</v>
      </c>
      <c r="AL951" s="227" t="s">
        <v>2012</v>
      </c>
      <c r="AM951" s="235">
        <v>0</v>
      </c>
      <c r="AN951" s="228" t="s">
        <v>2077</v>
      </c>
    </row>
    <row r="952" spans="1:40" ht="51" x14ac:dyDescent="0.2">
      <c r="A952" s="227">
        <v>4</v>
      </c>
      <c r="B952" s="227" t="s">
        <v>189</v>
      </c>
      <c r="C952" s="227">
        <v>4</v>
      </c>
      <c r="D952" s="227">
        <v>44</v>
      </c>
      <c r="E952" s="227" t="s">
        <v>207</v>
      </c>
      <c r="F952" s="227">
        <v>1</v>
      </c>
      <c r="G952" s="227">
        <v>441</v>
      </c>
      <c r="H952" s="227" t="s">
        <v>208</v>
      </c>
      <c r="I952" s="227">
        <v>16</v>
      </c>
      <c r="J952" s="227"/>
      <c r="K952" s="227" t="s">
        <v>2024</v>
      </c>
      <c r="L952" s="229">
        <v>2020051290015</v>
      </c>
      <c r="M952" s="227">
        <v>15</v>
      </c>
      <c r="N952" s="227">
        <v>44115</v>
      </c>
      <c r="O952" s="227" t="s">
        <v>213</v>
      </c>
      <c r="P952" s="227" t="s">
        <v>1995</v>
      </c>
      <c r="Q952" s="227">
        <v>3</v>
      </c>
      <c r="R952" s="227" t="s">
        <v>956</v>
      </c>
      <c r="S952" s="227">
        <v>1</v>
      </c>
      <c r="T952" s="227" t="s">
        <v>1996</v>
      </c>
      <c r="U952" s="227" t="s">
        <v>2114</v>
      </c>
      <c r="V952" s="227" t="s">
        <v>2010</v>
      </c>
      <c r="W952" s="227">
        <v>152</v>
      </c>
      <c r="X952" s="227" t="s">
        <v>956</v>
      </c>
      <c r="Y952" s="236">
        <v>100</v>
      </c>
      <c r="Z952" s="236">
        <v>0</v>
      </c>
      <c r="AA952" s="236">
        <v>0</v>
      </c>
      <c r="AB952" s="236">
        <v>0</v>
      </c>
      <c r="AC952" s="236">
        <v>0</v>
      </c>
      <c r="AD952" s="236">
        <v>76</v>
      </c>
      <c r="AE952" s="236">
        <v>0</v>
      </c>
      <c r="AF952" s="236">
        <v>76</v>
      </c>
      <c r="AG952" s="236">
        <v>0</v>
      </c>
      <c r="AH952" s="227">
        <v>0</v>
      </c>
      <c r="AI952" s="230">
        <f t="shared" si="36"/>
        <v>0</v>
      </c>
      <c r="AJ952" s="237">
        <v>182400000</v>
      </c>
      <c r="AK952" s="227" t="s">
        <v>2074</v>
      </c>
      <c r="AL952" s="227" t="s">
        <v>1999</v>
      </c>
      <c r="AM952" s="235">
        <v>0</v>
      </c>
      <c r="AN952" s="228" t="s">
        <v>2081</v>
      </c>
    </row>
    <row r="953" spans="1:40" ht="63.75" x14ac:dyDescent="0.2">
      <c r="A953" s="227">
        <v>1</v>
      </c>
      <c r="B953" s="227" t="s">
        <v>5</v>
      </c>
      <c r="C953" s="227">
        <v>12</v>
      </c>
      <c r="D953" s="227">
        <v>112</v>
      </c>
      <c r="E953" s="227" t="s">
        <v>6</v>
      </c>
      <c r="F953" s="227">
        <v>2</v>
      </c>
      <c r="G953" s="227">
        <v>1122</v>
      </c>
      <c r="H953" s="227" t="s">
        <v>7</v>
      </c>
      <c r="I953" s="227">
        <v>9</v>
      </c>
      <c r="J953" s="227"/>
      <c r="K953" s="227" t="s">
        <v>2017</v>
      </c>
      <c r="L953" s="229">
        <v>2020051290010</v>
      </c>
      <c r="M953" s="227">
        <v>5</v>
      </c>
      <c r="N953" s="227">
        <v>11225</v>
      </c>
      <c r="O953" s="227" t="s">
        <v>12</v>
      </c>
      <c r="P953" s="227" t="s">
        <v>1995</v>
      </c>
      <c r="Q953" s="227">
        <v>4</v>
      </c>
      <c r="R953" s="227" t="s">
        <v>956</v>
      </c>
      <c r="S953" s="227">
        <v>2</v>
      </c>
      <c r="T953" s="227" t="s">
        <v>1996</v>
      </c>
      <c r="U953" s="227" t="s">
        <v>2115</v>
      </c>
      <c r="V953" s="227" t="s">
        <v>2010</v>
      </c>
      <c r="W953" s="227">
        <v>850</v>
      </c>
      <c r="X953" s="227" t="s">
        <v>956</v>
      </c>
      <c r="Y953" s="236">
        <v>50</v>
      </c>
      <c r="Z953" s="236">
        <v>0</v>
      </c>
      <c r="AA953" s="236">
        <v>0</v>
      </c>
      <c r="AB953" s="236">
        <v>800</v>
      </c>
      <c r="AC953" s="236">
        <v>800</v>
      </c>
      <c r="AD953" s="236">
        <v>25</v>
      </c>
      <c r="AE953" s="236">
        <v>25</v>
      </c>
      <c r="AF953" s="236">
        <v>25</v>
      </c>
      <c r="AG953" s="236">
        <v>0</v>
      </c>
      <c r="AH953" s="227">
        <v>48.53</v>
      </c>
      <c r="AI953" s="230">
        <f t="shared" si="36"/>
        <v>1</v>
      </c>
      <c r="AJ953" s="237">
        <v>72052800</v>
      </c>
      <c r="AK953" s="227" t="s">
        <v>2116</v>
      </c>
      <c r="AL953" s="227" t="s">
        <v>1999</v>
      </c>
      <c r="AM953" s="235">
        <v>80026684</v>
      </c>
      <c r="AN953" s="228" t="s">
        <v>2038</v>
      </c>
    </row>
    <row r="954" spans="1:40" ht="51" x14ac:dyDescent="0.2">
      <c r="A954" s="227">
        <v>4</v>
      </c>
      <c r="B954" s="227" t="s">
        <v>189</v>
      </c>
      <c r="C954" s="227">
        <v>4</v>
      </c>
      <c r="D954" s="227">
        <v>44</v>
      </c>
      <c r="E954" s="227" t="s">
        <v>207</v>
      </c>
      <c r="F954" s="227">
        <v>1</v>
      </c>
      <c r="G954" s="227">
        <v>441</v>
      </c>
      <c r="H954" s="227" t="s">
        <v>208</v>
      </c>
      <c r="I954" s="227">
        <v>16</v>
      </c>
      <c r="J954" s="227"/>
      <c r="K954" s="227" t="s">
        <v>2024</v>
      </c>
      <c r="L954" s="229">
        <v>2020051290015</v>
      </c>
      <c r="M954" s="227">
        <v>4</v>
      </c>
      <c r="N954" s="227">
        <v>4414</v>
      </c>
      <c r="O954" s="227" t="s">
        <v>218</v>
      </c>
      <c r="P954" s="227" t="s">
        <v>1995</v>
      </c>
      <c r="Q954" s="227">
        <v>3</v>
      </c>
      <c r="R954" s="227" t="s">
        <v>956</v>
      </c>
      <c r="S954" s="227">
        <v>1</v>
      </c>
      <c r="T954" s="227" t="s">
        <v>1996</v>
      </c>
      <c r="U954" s="227" t="s">
        <v>2117</v>
      </c>
      <c r="V954" s="227" t="s">
        <v>1995</v>
      </c>
      <c r="W954" s="227">
        <v>1</v>
      </c>
      <c r="X954" s="227" t="s">
        <v>956</v>
      </c>
      <c r="Y954" s="236">
        <v>100</v>
      </c>
      <c r="Z954" s="236">
        <v>0</v>
      </c>
      <c r="AA954" s="236">
        <v>0</v>
      </c>
      <c r="AB954" s="236">
        <v>0</v>
      </c>
      <c r="AC954" s="236">
        <v>0</v>
      </c>
      <c r="AD954" s="236">
        <v>0.5</v>
      </c>
      <c r="AE954" s="236">
        <v>0</v>
      </c>
      <c r="AF954" s="236">
        <v>0.5</v>
      </c>
      <c r="AG954" s="236">
        <v>0</v>
      </c>
      <c r="AH954" s="227">
        <v>0</v>
      </c>
      <c r="AI954" s="230">
        <f t="shared" si="36"/>
        <v>0</v>
      </c>
      <c r="AJ954" s="237">
        <v>45000000</v>
      </c>
      <c r="AK954" s="227" t="s">
        <v>2074</v>
      </c>
      <c r="AL954" s="227" t="s">
        <v>1999</v>
      </c>
      <c r="AM954" s="235">
        <v>0</v>
      </c>
      <c r="AN954" s="228" t="s">
        <v>2081</v>
      </c>
    </row>
    <row r="955" spans="1:40" ht="51" x14ac:dyDescent="0.2">
      <c r="A955" s="227">
        <v>4</v>
      </c>
      <c r="B955" s="227" t="s">
        <v>189</v>
      </c>
      <c r="C955" s="227">
        <v>2</v>
      </c>
      <c r="D955" s="227">
        <v>42</v>
      </c>
      <c r="E955" s="227" t="s">
        <v>190</v>
      </c>
      <c r="F955" s="227">
        <v>1</v>
      </c>
      <c r="G955" s="227">
        <v>421</v>
      </c>
      <c r="H955" s="227" t="s">
        <v>198</v>
      </c>
      <c r="I955" s="227">
        <v>9</v>
      </c>
      <c r="J955" s="227"/>
      <c r="K955" s="227" t="s">
        <v>2024</v>
      </c>
      <c r="L955" s="229">
        <v>2020051290015</v>
      </c>
      <c r="M955" s="227">
        <v>8</v>
      </c>
      <c r="N955" s="227">
        <v>4218</v>
      </c>
      <c r="O955" s="227" t="s">
        <v>2118</v>
      </c>
      <c r="P955" s="227" t="s">
        <v>1995</v>
      </c>
      <c r="Q955" s="227">
        <v>4</v>
      </c>
      <c r="R955" s="227" t="s">
        <v>956</v>
      </c>
      <c r="S955" s="227">
        <v>1</v>
      </c>
      <c r="T955" s="227" t="s">
        <v>1996</v>
      </c>
      <c r="U955" s="227" t="s">
        <v>2119</v>
      </c>
      <c r="V955" s="227" t="s">
        <v>1995</v>
      </c>
      <c r="W955" s="227">
        <v>1</v>
      </c>
      <c r="X955" s="227" t="s">
        <v>956</v>
      </c>
      <c r="Y955" s="236">
        <v>60</v>
      </c>
      <c r="Z955" s="236">
        <v>0</v>
      </c>
      <c r="AA955" s="236">
        <v>0</v>
      </c>
      <c r="AB955" s="236">
        <v>0</v>
      </c>
      <c r="AC955" s="236">
        <v>0</v>
      </c>
      <c r="AD955" s="236">
        <v>0.5</v>
      </c>
      <c r="AE955" s="236">
        <v>0</v>
      </c>
      <c r="AF955" s="236">
        <v>0.5</v>
      </c>
      <c r="AG955" s="236">
        <v>0</v>
      </c>
      <c r="AH955" s="227">
        <v>0</v>
      </c>
      <c r="AI955" s="230">
        <f t="shared" si="36"/>
        <v>0</v>
      </c>
      <c r="AJ955" s="237">
        <v>40000000</v>
      </c>
      <c r="AK955" s="227" t="s">
        <v>2074</v>
      </c>
      <c r="AL955" s="227" t="s">
        <v>1999</v>
      </c>
      <c r="AM955" s="235">
        <v>0</v>
      </c>
      <c r="AN955" s="228" t="s">
        <v>2081</v>
      </c>
    </row>
    <row r="956" spans="1:40" ht="38.25" x14ac:dyDescent="0.2">
      <c r="A956" s="227">
        <v>4</v>
      </c>
      <c r="B956" s="227" t="s">
        <v>189</v>
      </c>
      <c r="C956" s="227">
        <v>2</v>
      </c>
      <c r="D956" s="227">
        <v>42</v>
      </c>
      <c r="E956" s="227" t="s">
        <v>190</v>
      </c>
      <c r="F956" s="227">
        <v>1</v>
      </c>
      <c r="G956" s="227">
        <v>421</v>
      </c>
      <c r="H956" s="227" t="s">
        <v>198</v>
      </c>
      <c r="I956" s="227">
        <v>9</v>
      </c>
      <c r="J956" s="227"/>
      <c r="K956" s="227" t="s">
        <v>2024</v>
      </c>
      <c r="L956" s="229">
        <v>2020051290015</v>
      </c>
      <c r="M956" s="227">
        <v>8</v>
      </c>
      <c r="N956" s="227">
        <v>4218</v>
      </c>
      <c r="O956" s="227" t="s">
        <v>2118</v>
      </c>
      <c r="P956" s="227" t="s">
        <v>1995</v>
      </c>
      <c r="Q956" s="227">
        <v>4</v>
      </c>
      <c r="R956" s="227" t="s">
        <v>956</v>
      </c>
      <c r="S956" s="227">
        <v>1</v>
      </c>
      <c r="T956" s="227" t="s">
        <v>1996</v>
      </c>
      <c r="U956" s="227" t="s">
        <v>2120</v>
      </c>
      <c r="V956" s="227" t="s">
        <v>2010</v>
      </c>
      <c r="W956" s="227">
        <v>400</v>
      </c>
      <c r="X956" s="227" t="s">
        <v>956</v>
      </c>
      <c r="Y956" s="236">
        <v>30</v>
      </c>
      <c r="Z956" s="236">
        <v>0</v>
      </c>
      <c r="AA956" s="236">
        <v>0</v>
      </c>
      <c r="AB956" s="236">
        <v>0</v>
      </c>
      <c r="AC956" s="236">
        <v>0</v>
      </c>
      <c r="AD956" s="236">
        <v>400</v>
      </c>
      <c r="AE956" s="236">
        <v>200</v>
      </c>
      <c r="AF956" s="236">
        <v>0</v>
      </c>
      <c r="AG956" s="236">
        <v>0</v>
      </c>
      <c r="AH956" s="227">
        <v>15</v>
      </c>
      <c r="AI956" s="230">
        <f t="shared" si="36"/>
        <v>1</v>
      </c>
      <c r="AJ956" s="237">
        <v>31254000</v>
      </c>
      <c r="AK956" s="227" t="s">
        <v>2121</v>
      </c>
      <c r="AL956" s="227" t="s">
        <v>2008</v>
      </c>
      <c r="AM956" s="235">
        <v>15900208</v>
      </c>
      <c r="AN956" s="228" t="s">
        <v>2093</v>
      </c>
    </row>
    <row r="957" spans="1:40" ht="38.25" x14ac:dyDescent="0.2">
      <c r="A957" s="227">
        <v>4</v>
      </c>
      <c r="B957" s="227" t="s">
        <v>189</v>
      </c>
      <c r="C957" s="227">
        <v>2</v>
      </c>
      <c r="D957" s="227">
        <v>42</v>
      </c>
      <c r="E957" s="227" t="s">
        <v>190</v>
      </c>
      <c r="F957" s="227">
        <v>1</v>
      </c>
      <c r="G957" s="227">
        <v>421</v>
      </c>
      <c r="H957" s="227" t="s">
        <v>198</v>
      </c>
      <c r="I957" s="227">
        <v>9</v>
      </c>
      <c r="J957" s="227"/>
      <c r="K957" s="227" t="s">
        <v>2024</v>
      </c>
      <c r="L957" s="229">
        <v>2020051290015</v>
      </c>
      <c r="M957" s="227">
        <v>8</v>
      </c>
      <c r="N957" s="227">
        <v>4218</v>
      </c>
      <c r="O957" s="227" t="s">
        <v>2118</v>
      </c>
      <c r="P957" s="227" t="s">
        <v>1995</v>
      </c>
      <c r="Q957" s="227">
        <v>4</v>
      </c>
      <c r="R957" s="227" t="s">
        <v>956</v>
      </c>
      <c r="S957" s="227">
        <v>1</v>
      </c>
      <c r="T957" s="227" t="s">
        <v>1996</v>
      </c>
      <c r="U957" s="227" t="s">
        <v>2122</v>
      </c>
      <c r="V957" s="227" t="s">
        <v>1995</v>
      </c>
      <c r="W957" s="227">
        <v>1</v>
      </c>
      <c r="X957" s="227" t="s">
        <v>956</v>
      </c>
      <c r="Y957" s="236">
        <v>10</v>
      </c>
      <c r="Z957" s="236">
        <v>0</v>
      </c>
      <c r="AA957" s="236">
        <v>0</v>
      </c>
      <c r="AB957" s="236">
        <v>0</v>
      </c>
      <c r="AC957" s="236">
        <v>0</v>
      </c>
      <c r="AD957" s="236">
        <v>1</v>
      </c>
      <c r="AE957" s="236">
        <v>0</v>
      </c>
      <c r="AF957" s="236">
        <v>0</v>
      </c>
      <c r="AG957" s="236">
        <v>0</v>
      </c>
      <c r="AH957" s="227">
        <v>0</v>
      </c>
      <c r="AI957" s="230">
        <f t="shared" si="36"/>
        <v>0</v>
      </c>
      <c r="AJ957" s="237">
        <v>18000000</v>
      </c>
      <c r="AK957" s="227" t="s">
        <v>2121</v>
      </c>
      <c r="AL957" s="227" t="s">
        <v>2008</v>
      </c>
      <c r="AM957" s="235">
        <v>0</v>
      </c>
      <c r="AN957" s="228" t="s">
        <v>2081</v>
      </c>
    </row>
    <row r="958" spans="1:40" ht="51" x14ac:dyDescent="0.2">
      <c r="A958" s="227">
        <v>3</v>
      </c>
      <c r="B958" s="227" t="s">
        <v>281</v>
      </c>
      <c r="C958" s="227">
        <v>5</v>
      </c>
      <c r="D958" s="227">
        <v>35</v>
      </c>
      <c r="E958" s="227" t="s">
        <v>296</v>
      </c>
      <c r="F958" s="227">
        <v>3</v>
      </c>
      <c r="G958" s="227">
        <v>353</v>
      </c>
      <c r="H958" s="227" t="s">
        <v>299</v>
      </c>
      <c r="I958" s="227">
        <v>11</v>
      </c>
      <c r="J958" s="227"/>
      <c r="K958" s="227" t="s">
        <v>2068</v>
      </c>
      <c r="L958" s="229">
        <v>2020051290013</v>
      </c>
      <c r="M958" s="227">
        <v>3</v>
      </c>
      <c r="N958" s="227">
        <v>3533</v>
      </c>
      <c r="O958" s="227" t="s">
        <v>301</v>
      </c>
      <c r="P958" s="227" t="s">
        <v>1995</v>
      </c>
      <c r="Q958" s="227">
        <v>4</v>
      </c>
      <c r="R958" s="227" t="s">
        <v>956</v>
      </c>
      <c r="S958" s="227">
        <v>1</v>
      </c>
      <c r="T958" s="227" t="s">
        <v>1996</v>
      </c>
      <c r="U958" s="227" t="s">
        <v>2123</v>
      </c>
      <c r="V958" s="227" t="s">
        <v>1995</v>
      </c>
      <c r="W958" s="227">
        <v>1</v>
      </c>
      <c r="X958" s="227" t="s">
        <v>956</v>
      </c>
      <c r="Y958" s="236">
        <v>50</v>
      </c>
      <c r="Z958" s="236">
        <v>0</v>
      </c>
      <c r="AA958" s="236">
        <v>0</v>
      </c>
      <c r="AB958" s="236">
        <v>0</v>
      </c>
      <c r="AC958" s="236">
        <v>0</v>
      </c>
      <c r="AD958" s="236">
        <v>0</v>
      </c>
      <c r="AE958" s="236">
        <v>0</v>
      </c>
      <c r="AF958" s="236">
        <v>1</v>
      </c>
      <c r="AG958" s="236">
        <v>0</v>
      </c>
      <c r="AH958" s="227">
        <v>0</v>
      </c>
      <c r="AI958" s="230">
        <f t="shared" si="36"/>
        <v>0</v>
      </c>
      <c r="AJ958" s="237">
        <v>88017312</v>
      </c>
      <c r="AK958" s="227" t="s">
        <v>2032</v>
      </c>
      <c r="AL958" s="227" t="s">
        <v>1999</v>
      </c>
      <c r="AM958" s="235">
        <v>0</v>
      </c>
      <c r="AN958" s="228" t="s">
        <v>2081</v>
      </c>
    </row>
    <row r="959" spans="1:40" ht="38.25" x14ac:dyDescent="0.2">
      <c r="A959" s="227">
        <v>3</v>
      </c>
      <c r="B959" s="227" t="s">
        <v>281</v>
      </c>
      <c r="C959" s="227">
        <v>5</v>
      </c>
      <c r="D959" s="227">
        <v>35</v>
      </c>
      <c r="E959" s="227" t="s">
        <v>296</v>
      </c>
      <c r="F959" s="227">
        <v>4</v>
      </c>
      <c r="G959" s="227">
        <v>354</v>
      </c>
      <c r="H959" s="227" t="s">
        <v>303</v>
      </c>
      <c r="I959" s="227">
        <v>11</v>
      </c>
      <c r="J959" s="227"/>
      <c r="K959" s="227" t="s">
        <v>2068</v>
      </c>
      <c r="L959" s="229">
        <v>2020051290013</v>
      </c>
      <c r="M959" s="227">
        <v>1</v>
      </c>
      <c r="N959" s="227">
        <v>3541</v>
      </c>
      <c r="O959" s="227" t="s">
        <v>306</v>
      </c>
      <c r="P959" s="227" t="s">
        <v>1995</v>
      </c>
      <c r="Q959" s="227">
        <v>5</v>
      </c>
      <c r="R959" s="227" t="s">
        <v>956</v>
      </c>
      <c r="S959" s="227">
        <v>1</v>
      </c>
      <c r="T959" s="227" t="s">
        <v>1996</v>
      </c>
      <c r="U959" s="227" t="s">
        <v>2124</v>
      </c>
      <c r="V959" s="227" t="s">
        <v>1995</v>
      </c>
      <c r="W959" s="227">
        <v>1</v>
      </c>
      <c r="X959" s="227" t="s">
        <v>956</v>
      </c>
      <c r="Y959" s="236">
        <v>33</v>
      </c>
      <c r="Z959" s="236">
        <v>0</v>
      </c>
      <c r="AA959" s="236">
        <v>0</v>
      </c>
      <c r="AB959" s="236">
        <v>0</v>
      </c>
      <c r="AC959" s="236">
        <v>0</v>
      </c>
      <c r="AD959" s="236">
        <v>0.5</v>
      </c>
      <c r="AE959" s="236">
        <v>0</v>
      </c>
      <c r="AF959" s="236">
        <v>0.5</v>
      </c>
      <c r="AG959" s="236">
        <v>0</v>
      </c>
      <c r="AH959" s="227">
        <v>0</v>
      </c>
      <c r="AI959" s="230">
        <f t="shared" si="36"/>
        <v>0</v>
      </c>
      <c r="AJ959" s="237">
        <v>6448620</v>
      </c>
      <c r="AK959" s="227" t="s">
        <v>2121</v>
      </c>
      <c r="AL959" s="227" t="s">
        <v>2008</v>
      </c>
      <c r="AM959" s="235">
        <v>0</v>
      </c>
      <c r="AN959" s="228" t="s">
        <v>2081</v>
      </c>
    </row>
    <row r="960" spans="1:40" ht="51" x14ac:dyDescent="0.2">
      <c r="A960" s="227">
        <v>3</v>
      </c>
      <c r="B960" s="227" t="s">
        <v>281</v>
      </c>
      <c r="C960" s="227">
        <v>5</v>
      </c>
      <c r="D960" s="227">
        <v>35</v>
      </c>
      <c r="E960" s="227" t="s">
        <v>296</v>
      </c>
      <c r="F960" s="227">
        <v>4</v>
      </c>
      <c r="G960" s="227">
        <v>354</v>
      </c>
      <c r="H960" s="227" t="s">
        <v>303</v>
      </c>
      <c r="I960" s="227">
        <v>11</v>
      </c>
      <c r="J960" s="227"/>
      <c r="K960" s="227" t="s">
        <v>2068</v>
      </c>
      <c r="L960" s="229">
        <v>2020051290013</v>
      </c>
      <c r="M960" s="227">
        <v>1</v>
      </c>
      <c r="N960" s="227">
        <v>3541</v>
      </c>
      <c r="O960" s="227" t="s">
        <v>306</v>
      </c>
      <c r="P960" s="227" t="s">
        <v>1995</v>
      </c>
      <c r="Q960" s="227">
        <v>5</v>
      </c>
      <c r="R960" s="227" t="s">
        <v>956</v>
      </c>
      <c r="S960" s="227">
        <v>1</v>
      </c>
      <c r="T960" s="227" t="s">
        <v>1996</v>
      </c>
      <c r="U960" s="227" t="s">
        <v>2125</v>
      </c>
      <c r="V960" s="227" t="s">
        <v>1995</v>
      </c>
      <c r="W960" s="227">
        <v>1</v>
      </c>
      <c r="X960" s="227" t="s">
        <v>956</v>
      </c>
      <c r="Y960" s="236">
        <v>33</v>
      </c>
      <c r="Z960" s="236">
        <v>0</v>
      </c>
      <c r="AA960" s="236">
        <v>0</v>
      </c>
      <c r="AB960" s="236">
        <v>0</v>
      </c>
      <c r="AC960" s="236">
        <v>0</v>
      </c>
      <c r="AD960" s="236">
        <v>0.5</v>
      </c>
      <c r="AE960" s="236">
        <v>0</v>
      </c>
      <c r="AF960" s="236">
        <v>0.5</v>
      </c>
      <c r="AG960" s="236">
        <v>0</v>
      </c>
      <c r="AH960" s="227">
        <v>0</v>
      </c>
      <c r="AI960" s="230">
        <f t="shared" si="36"/>
        <v>0</v>
      </c>
      <c r="AJ960" s="237">
        <v>6448620</v>
      </c>
      <c r="AK960" s="227" t="s">
        <v>2032</v>
      </c>
      <c r="AL960" s="227" t="s">
        <v>1999</v>
      </c>
      <c r="AM960" s="235">
        <v>0</v>
      </c>
      <c r="AN960" s="228" t="s">
        <v>2081</v>
      </c>
    </row>
    <row r="961" spans="1:40" ht="51" x14ac:dyDescent="0.2">
      <c r="A961" s="227">
        <v>3</v>
      </c>
      <c r="B961" s="227" t="s">
        <v>281</v>
      </c>
      <c r="C961" s="227">
        <v>5</v>
      </c>
      <c r="D961" s="227">
        <v>35</v>
      </c>
      <c r="E961" s="227" t="s">
        <v>296</v>
      </c>
      <c r="F961" s="227">
        <v>4</v>
      </c>
      <c r="G961" s="227">
        <v>354</v>
      </c>
      <c r="H961" s="227" t="s">
        <v>303</v>
      </c>
      <c r="I961" s="227">
        <v>11</v>
      </c>
      <c r="J961" s="227"/>
      <c r="K961" s="227" t="s">
        <v>2068</v>
      </c>
      <c r="L961" s="229">
        <v>2020051290013</v>
      </c>
      <c r="M961" s="227">
        <v>1</v>
      </c>
      <c r="N961" s="227">
        <v>3541</v>
      </c>
      <c r="O961" s="227" t="s">
        <v>306</v>
      </c>
      <c r="P961" s="227" t="s">
        <v>1995</v>
      </c>
      <c r="Q961" s="227">
        <v>5</v>
      </c>
      <c r="R961" s="227" t="s">
        <v>956</v>
      </c>
      <c r="S961" s="227">
        <v>1</v>
      </c>
      <c r="T961" s="227" t="s">
        <v>1996</v>
      </c>
      <c r="U961" s="227" t="s">
        <v>2126</v>
      </c>
      <c r="V961" s="227" t="s">
        <v>2010</v>
      </c>
      <c r="W961" s="227">
        <v>2000</v>
      </c>
      <c r="X961" s="227" t="s">
        <v>956</v>
      </c>
      <c r="Y961" s="236">
        <v>34</v>
      </c>
      <c r="Z961" s="236">
        <v>0</v>
      </c>
      <c r="AA961" s="236">
        <v>0</v>
      </c>
      <c r="AB961" s="236">
        <v>500</v>
      </c>
      <c r="AC961" s="236">
        <v>500</v>
      </c>
      <c r="AD961" s="236">
        <v>1000</v>
      </c>
      <c r="AE961" s="236">
        <v>1000</v>
      </c>
      <c r="AF961" s="236">
        <v>500</v>
      </c>
      <c r="AG961" s="236">
        <v>0</v>
      </c>
      <c r="AH961" s="227">
        <v>25.5</v>
      </c>
      <c r="AI961" s="230">
        <f t="shared" si="36"/>
        <v>1</v>
      </c>
      <c r="AJ961" s="237">
        <v>248442000</v>
      </c>
      <c r="AK961" s="227" t="s">
        <v>2036</v>
      </c>
      <c r="AL961" s="227" t="s">
        <v>1999</v>
      </c>
      <c r="AM961" s="235">
        <v>396859350</v>
      </c>
      <c r="AN961" s="228" t="s">
        <v>2127</v>
      </c>
    </row>
    <row r="962" spans="1:40" ht="51" x14ac:dyDescent="0.2">
      <c r="A962" s="227">
        <v>3</v>
      </c>
      <c r="B962" s="227" t="s">
        <v>281</v>
      </c>
      <c r="C962" s="227">
        <v>5</v>
      </c>
      <c r="D962" s="227">
        <v>35</v>
      </c>
      <c r="E962" s="227" t="s">
        <v>296</v>
      </c>
      <c r="F962" s="227">
        <v>4</v>
      </c>
      <c r="G962" s="227">
        <v>354</v>
      </c>
      <c r="H962" s="227" t="s">
        <v>303</v>
      </c>
      <c r="I962" s="227">
        <v>11</v>
      </c>
      <c r="J962" s="227"/>
      <c r="K962" s="227" t="s">
        <v>1473</v>
      </c>
      <c r="L962" s="229">
        <v>2020051290007</v>
      </c>
      <c r="M962" s="227">
        <v>4</v>
      </c>
      <c r="N962" s="227">
        <v>3544</v>
      </c>
      <c r="O962" s="227" t="s">
        <v>304</v>
      </c>
      <c r="P962" s="227" t="s">
        <v>1995</v>
      </c>
      <c r="Q962" s="227">
        <v>4</v>
      </c>
      <c r="R962" s="227" t="s">
        <v>956</v>
      </c>
      <c r="S962" s="227">
        <v>1</v>
      </c>
      <c r="T962" s="227" t="s">
        <v>1996</v>
      </c>
      <c r="U962" s="227" t="s">
        <v>2128</v>
      </c>
      <c r="V962" s="227" t="s">
        <v>2010</v>
      </c>
      <c r="W962" s="227">
        <v>1000</v>
      </c>
      <c r="X962" s="227" t="s">
        <v>956</v>
      </c>
      <c r="Y962" s="236">
        <v>100</v>
      </c>
      <c r="Z962" s="236">
        <v>0</v>
      </c>
      <c r="AA962" s="236">
        <v>0</v>
      </c>
      <c r="AB962" s="236">
        <v>250</v>
      </c>
      <c r="AC962" s="236">
        <v>0</v>
      </c>
      <c r="AD962" s="236">
        <v>250</v>
      </c>
      <c r="AE962" s="236">
        <v>0</v>
      </c>
      <c r="AF962" s="236">
        <v>500</v>
      </c>
      <c r="AG962" s="236">
        <v>0</v>
      </c>
      <c r="AH962" s="227">
        <v>0</v>
      </c>
      <c r="AI962" s="230">
        <f t="shared" si="36"/>
        <v>0</v>
      </c>
      <c r="AJ962" s="237">
        <v>45000000</v>
      </c>
      <c r="AK962" s="227" t="s">
        <v>2022</v>
      </c>
      <c r="AL962" s="227" t="s">
        <v>2008</v>
      </c>
      <c r="AM962" s="235">
        <v>0</v>
      </c>
      <c r="AN962" s="228" t="s">
        <v>2081</v>
      </c>
    </row>
    <row r="963" spans="1:40" ht="51" x14ac:dyDescent="0.2">
      <c r="A963" s="227">
        <v>3</v>
      </c>
      <c r="B963" s="227" t="s">
        <v>281</v>
      </c>
      <c r="C963" s="227">
        <v>5</v>
      </c>
      <c r="D963" s="227">
        <v>35</v>
      </c>
      <c r="E963" s="227" t="s">
        <v>296</v>
      </c>
      <c r="F963" s="227">
        <v>4</v>
      </c>
      <c r="G963" s="227">
        <v>354</v>
      </c>
      <c r="H963" s="227" t="s">
        <v>303</v>
      </c>
      <c r="I963" s="227">
        <v>11</v>
      </c>
      <c r="J963" s="227"/>
      <c r="K963" s="227" t="s">
        <v>1473</v>
      </c>
      <c r="L963" s="229">
        <v>2020051290007</v>
      </c>
      <c r="M963" s="227">
        <v>5</v>
      </c>
      <c r="N963" s="227">
        <v>3545</v>
      </c>
      <c r="O963" s="227" t="s">
        <v>305</v>
      </c>
      <c r="P963" s="227" t="s">
        <v>1995</v>
      </c>
      <c r="Q963" s="227">
        <v>4</v>
      </c>
      <c r="R963" s="227" t="s">
        <v>956</v>
      </c>
      <c r="S963" s="227">
        <v>0</v>
      </c>
      <c r="T963" s="227" t="s">
        <v>1996</v>
      </c>
      <c r="U963" s="227" t="s">
        <v>2129</v>
      </c>
      <c r="V963" s="227" t="s">
        <v>1995</v>
      </c>
      <c r="W963" s="227">
        <v>1</v>
      </c>
      <c r="X963" s="227" t="s">
        <v>956</v>
      </c>
      <c r="Y963" s="236">
        <v>100</v>
      </c>
      <c r="Z963" s="236">
        <v>1</v>
      </c>
      <c r="AA963" s="236">
        <v>0</v>
      </c>
      <c r="AB963" s="236">
        <v>0</v>
      </c>
      <c r="AC963" s="236">
        <v>0</v>
      </c>
      <c r="AD963" s="236">
        <v>0</v>
      </c>
      <c r="AE963" s="236">
        <v>0</v>
      </c>
      <c r="AF963" s="236">
        <v>0</v>
      </c>
      <c r="AG963" s="236">
        <v>0</v>
      </c>
      <c r="AH963" s="227">
        <v>0</v>
      </c>
      <c r="AI963" s="230">
        <f t="shared" si="36"/>
        <v>0</v>
      </c>
      <c r="AJ963" s="237">
        <v>12000000</v>
      </c>
      <c r="AK963" s="227" t="s">
        <v>2036</v>
      </c>
      <c r="AL963" s="227" t="s">
        <v>1999</v>
      </c>
      <c r="AM963" s="235">
        <v>0</v>
      </c>
      <c r="AN963" s="228" t="s">
        <v>2081</v>
      </c>
    </row>
    <row r="964" spans="1:40" ht="51" x14ac:dyDescent="0.2">
      <c r="A964" s="227">
        <v>3</v>
      </c>
      <c r="B964" s="227" t="s">
        <v>281</v>
      </c>
      <c r="C964" s="227">
        <v>5</v>
      </c>
      <c r="D964" s="227">
        <v>35</v>
      </c>
      <c r="E964" s="227" t="s">
        <v>296</v>
      </c>
      <c r="F964" s="227">
        <v>4</v>
      </c>
      <c r="G964" s="227">
        <v>354</v>
      </c>
      <c r="H964" s="227" t="s">
        <v>303</v>
      </c>
      <c r="I964" s="227">
        <v>13</v>
      </c>
      <c r="J964" s="227"/>
      <c r="K964" s="227" t="s">
        <v>1473</v>
      </c>
      <c r="L964" s="229">
        <v>2020051290007</v>
      </c>
      <c r="M964" s="227">
        <v>6</v>
      </c>
      <c r="N964" s="227">
        <v>3546</v>
      </c>
      <c r="O964" s="227" t="s">
        <v>309</v>
      </c>
      <c r="P964" s="227" t="s">
        <v>1995</v>
      </c>
      <c r="Q964" s="227">
        <v>10</v>
      </c>
      <c r="R964" s="227" t="s">
        <v>956</v>
      </c>
      <c r="S964" s="227">
        <v>2</v>
      </c>
      <c r="T964" s="227" t="s">
        <v>1996</v>
      </c>
      <c r="U964" s="227" t="s">
        <v>2130</v>
      </c>
      <c r="V964" s="227" t="s">
        <v>2010</v>
      </c>
      <c r="W964" s="227">
        <v>32</v>
      </c>
      <c r="X964" s="227" t="s">
        <v>956</v>
      </c>
      <c r="Y964" s="236">
        <v>34</v>
      </c>
      <c r="Z964" s="236">
        <v>0</v>
      </c>
      <c r="AA964" s="236">
        <v>0</v>
      </c>
      <c r="AB964" s="236">
        <v>32</v>
      </c>
      <c r="AC964" s="236">
        <v>32</v>
      </c>
      <c r="AD964" s="236">
        <v>0</v>
      </c>
      <c r="AE964" s="236">
        <v>0</v>
      </c>
      <c r="AF964" s="236">
        <v>0</v>
      </c>
      <c r="AG964" s="236">
        <v>0</v>
      </c>
      <c r="AH964" s="227">
        <v>34</v>
      </c>
      <c r="AI964" s="230">
        <f t="shared" si="36"/>
        <v>1</v>
      </c>
      <c r="AJ964" s="237">
        <v>174000000</v>
      </c>
      <c r="AK964" s="227" t="s">
        <v>2036</v>
      </c>
      <c r="AL964" s="227" t="s">
        <v>1999</v>
      </c>
      <c r="AM964" s="235">
        <v>0</v>
      </c>
      <c r="AN964" s="228" t="s">
        <v>2081</v>
      </c>
    </row>
    <row r="965" spans="1:40" ht="51" x14ac:dyDescent="0.2">
      <c r="A965" s="227">
        <v>3</v>
      </c>
      <c r="B965" s="227" t="s">
        <v>281</v>
      </c>
      <c r="C965" s="227">
        <v>5</v>
      </c>
      <c r="D965" s="227">
        <v>35</v>
      </c>
      <c r="E965" s="227" t="s">
        <v>296</v>
      </c>
      <c r="F965" s="227">
        <v>4</v>
      </c>
      <c r="G965" s="227">
        <v>354</v>
      </c>
      <c r="H965" s="227" t="s">
        <v>303</v>
      </c>
      <c r="I965" s="227">
        <v>13</v>
      </c>
      <c r="J965" s="227"/>
      <c r="K965" s="227" t="s">
        <v>1473</v>
      </c>
      <c r="L965" s="229">
        <v>2020051290007</v>
      </c>
      <c r="M965" s="227">
        <v>6</v>
      </c>
      <c r="N965" s="227">
        <v>3546</v>
      </c>
      <c r="O965" s="227" t="s">
        <v>309</v>
      </c>
      <c r="P965" s="227" t="s">
        <v>1995</v>
      </c>
      <c r="Q965" s="227">
        <v>10</v>
      </c>
      <c r="R965" s="227" t="s">
        <v>956</v>
      </c>
      <c r="S965" s="227">
        <v>2</v>
      </c>
      <c r="T965" s="227" t="s">
        <v>1996</v>
      </c>
      <c r="U965" s="227" t="s">
        <v>2131</v>
      </c>
      <c r="V965" s="227" t="s">
        <v>1995</v>
      </c>
      <c r="W965" s="227">
        <v>1</v>
      </c>
      <c r="X965" s="227" t="s">
        <v>956</v>
      </c>
      <c r="Y965" s="236">
        <v>33</v>
      </c>
      <c r="Z965" s="236">
        <v>0</v>
      </c>
      <c r="AA965" s="236">
        <v>0</v>
      </c>
      <c r="AB965" s="236">
        <v>0</v>
      </c>
      <c r="AC965" s="236">
        <v>0</v>
      </c>
      <c r="AD965" s="236">
        <v>0.5</v>
      </c>
      <c r="AE965" s="236">
        <v>0</v>
      </c>
      <c r="AF965" s="236">
        <v>0.5</v>
      </c>
      <c r="AG965" s="236">
        <v>0</v>
      </c>
      <c r="AH965" s="227">
        <v>0</v>
      </c>
      <c r="AI965" s="230">
        <f t="shared" si="36"/>
        <v>0</v>
      </c>
      <c r="AJ965" s="237">
        <v>12000000</v>
      </c>
      <c r="AK965" s="227" t="s">
        <v>2036</v>
      </c>
      <c r="AL965" s="227" t="s">
        <v>1999</v>
      </c>
      <c r="AM965" s="235">
        <v>0</v>
      </c>
      <c r="AN965" s="228" t="s">
        <v>2081</v>
      </c>
    </row>
    <row r="966" spans="1:40" ht="38.25" x14ac:dyDescent="0.2">
      <c r="A966" s="227">
        <v>3</v>
      </c>
      <c r="B966" s="227" t="s">
        <v>281</v>
      </c>
      <c r="C966" s="227">
        <v>5</v>
      </c>
      <c r="D966" s="227">
        <v>35</v>
      </c>
      <c r="E966" s="227" t="s">
        <v>296</v>
      </c>
      <c r="F966" s="227">
        <v>4</v>
      </c>
      <c r="G966" s="227">
        <v>354</v>
      </c>
      <c r="H966" s="227" t="s">
        <v>303</v>
      </c>
      <c r="I966" s="227">
        <v>13</v>
      </c>
      <c r="J966" s="227"/>
      <c r="K966" s="227" t="s">
        <v>1473</v>
      </c>
      <c r="L966" s="229">
        <v>2020051290007</v>
      </c>
      <c r="M966" s="227">
        <v>6</v>
      </c>
      <c r="N966" s="227">
        <v>3546</v>
      </c>
      <c r="O966" s="227" t="s">
        <v>309</v>
      </c>
      <c r="P966" s="227" t="s">
        <v>1995</v>
      </c>
      <c r="Q966" s="227">
        <v>10</v>
      </c>
      <c r="R966" s="227" t="s">
        <v>956</v>
      </c>
      <c r="S966" s="227">
        <v>2</v>
      </c>
      <c r="T966" s="227" t="s">
        <v>1996</v>
      </c>
      <c r="U966" s="227" t="s">
        <v>2132</v>
      </c>
      <c r="V966" s="227" t="s">
        <v>2010</v>
      </c>
      <c r="W966" s="227">
        <v>40</v>
      </c>
      <c r="X966" s="227" t="s">
        <v>956</v>
      </c>
      <c r="Y966" s="236">
        <v>33</v>
      </c>
      <c r="Z966" s="236">
        <v>0</v>
      </c>
      <c r="AA966" s="236">
        <v>0</v>
      </c>
      <c r="AB966" s="236">
        <v>0</v>
      </c>
      <c r="AC966" s="236">
        <v>0</v>
      </c>
      <c r="AD966" s="236">
        <v>20</v>
      </c>
      <c r="AE966" s="236">
        <v>0</v>
      </c>
      <c r="AF966" s="236">
        <v>20</v>
      </c>
      <c r="AG966" s="236">
        <v>0</v>
      </c>
      <c r="AH966" s="227">
        <v>0</v>
      </c>
      <c r="AI966" s="230">
        <f t="shared" si="36"/>
        <v>0</v>
      </c>
      <c r="AJ966" s="237">
        <v>20000000</v>
      </c>
      <c r="AK966" s="227" t="s">
        <v>2011</v>
      </c>
      <c r="AL966" s="227" t="s">
        <v>2012</v>
      </c>
      <c r="AM966" s="235">
        <v>0</v>
      </c>
      <c r="AN966" s="228" t="s">
        <v>2081</v>
      </c>
    </row>
    <row r="967" spans="1:40" ht="51" x14ac:dyDescent="0.2">
      <c r="A967" s="227">
        <v>3</v>
      </c>
      <c r="B967" s="227" t="s">
        <v>281</v>
      </c>
      <c r="C967" s="227">
        <v>6</v>
      </c>
      <c r="D967" s="227">
        <v>36</v>
      </c>
      <c r="E967" s="227" t="s">
        <v>282</v>
      </c>
      <c r="F967" s="227">
        <v>1</v>
      </c>
      <c r="G967" s="227">
        <v>361</v>
      </c>
      <c r="H967" s="227" t="s">
        <v>289</v>
      </c>
      <c r="I967" s="227">
        <v>15</v>
      </c>
      <c r="J967" s="227"/>
      <c r="K967" s="227" t="s">
        <v>2024</v>
      </c>
      <c r="L967" s="229">
        <v>2020051290015</v>
      </c>
      <c r="M967" s="227">
        <v>1</v>
      </c>
      <c r="N967" s="227">
        <v>3611</v>
      </c>
      <c r="O967" s="227" t="s">
        <v>290</v>
      </c>
      <c r="P967" s="227" t="s">
        <v>1995</v>
      </c>
      <c r="Q967" s="227">
        <v>4</v>
      </c>
      <c r="R967" s="227" t="s">
        <v>956</v>
      </c>
      <c r="S967" s="227">
        <v>1</v>
      </c>
      <c r="T967" s="227" t="s">
        <v>1996</v>
      </c>
      <c r="U967" s="227" t="s">
        <v>2133</v>
      </c>
      <c r="V967" s="227" t="s">
        <v>2010</v>
      </c>
      <c r="W967" s="227">
        <v>300</v>
      </c>
      <c r="X967" s="227" t="s">
        <v>956</v>
      </c>
      <c r="Y967" s="236">
        <v>100</v>
      </c>
      <c r="Z967" s="236">
        <v>0</v>
      </c>
      <c r="AA967" s="236">
        <v>0</v>
      </c>
      <c r="AB967" s="236">
        <v>75</v>
      </c>
      <c r="AC967" s="236">
        <v>0</v>
      </c>
      <c r="AD967" s="236">
        <v>225</v>
      </c>
      <c r="AE967" s="236">
        <v>0</v>
      </c>
      <c r="AF967" s="236">
        <v>0</v>
      </c>
      <c r="AG967" s="236">
        <v>0</v>
      </c>
      <c r="AH967" s="227">
        <v>0</v>
      </c>
      <c r="AI967" s="230">
        <f t="shared" si="36"/>
        <v>0</v>
      </c>
      <c r="AJ967" s="237">
        <v>31500000</v>
      </c>
      <c r="AK967" s="227" t="s">
        <v>2032</v>
      </c>
      <c r="AL967" s="227" t="s">
        <v>1999</v>
      </c>
      <c r="AM967" s="235">
        <v>0</v>
      </c>
      <c r="AN967" s="228" t="s">
        <v>2081</v>
      </c>
    </row>
    <row r="968" spans="1:40" ht="51" x14ac:dyDescent="0.2">
      <c r="A968" s="227">
        <v>1</v>
      </c>
      <c r="B968" s="227" t="s">
        <v>5</v>
      </c>
      <c r="C968" s="227">
        <v>11</v>
      </c>
      <c r="D968" s="227">
        <v>111</v>
      </c>
      <c r="E968" s="227" t="s">
        <v>36</v>
      </c>
      <c r="F968" s="227">
        <v>4</v>
      </c>
      <c r="G968" s="227">
        <v>1114</v>
      </c>
      <c r="H968" s="227" t="s">
        <v>50</v>
      </c>
      <c r="I968" s="227">
        <v>11</v>
      </c>
      <c r="J968" s="227"/>
      <c r="K968" s="227" t="s">
        <v>1994</v>
      </c>
      <c r="L968" s="229">
        <v>2020051290009</v>
      </c>
      <c r="M968" s="227">
        <v>1</v>
      </c>
      <c r="N968" s="227">
        <v>11141</v>
      </c>
      <c r="O968" s="227" t="s">
        <v>51</v>
      </c>
      <c r="P968" s="227" t="s">
        <v>1995</v>
      </c>
      <c r="Q968" s="227">
        <v>4</v>
      </c>
      <c r="R968" s="227" t="s">
        <v>956</v>
      </c>
      <c r="S968" s="227">
        <v>1</v>
      </c>
      <c r="T968" s="227" t="s">
        <v>1996</v>
      </c>
      <c r="U968" s="227" t="s">
        <v>2014</v>
      </c>
      <c r="V968" s="227" t="s">
        <v>1995</v>
      </c>
      <c r="W968" s="227">
        <v>1</v>
      </c>
      <c r="X968" s="227" t="s">
        <v>956</v>
      </c>
      <c r="Y968" s="236">
        <v>30</v>
      </c>
      <c r="Z968" s="236">
        <v>0</v>
      </c>
      <c r="AA968" s="236">
        <v>0</v>
      </c>
      <c r="AB968" s="236">
        <v>0</v>
      </c>
      <c r="AC968" s="236">
        <v>0</v>
      </c>
      <c r="AD968" s="236">
        <v>0</v>
      </c>
      <c r="AE968" s="236">
        <v>0</v>
      </c>
      <c r="AF968" s="236">
        <v>1</v>
      </c>
      <c r="AG968" s="236">
        <v>0</v>
      </c>
      <c r="AH968" s="227">
        <v>0</v>
      </c>
      <c r="AI968" s="230">
        <f t="shared" si="36"/>
        <v>0</v>
      </c>
      <c r="AJ968" s="237">
        <v>81308294</v>
      </c>
      <c r="AK968" s="227" t="s">
        <v>2015</v>
      </c>
      <c r="AL968" s="227" t="s">
        <v>2008</v>
      </c>
      <c r="AM968" s="235">
        <v>0</v>
      </c>
      <c r="AN968" s="228" t="s">
        <v>2081</v>
      </c>
    </row>
    <row r="969" spans="1:40" ht="38.25" x14ac:dyDescent="0.25">
      <c r="A969" s="96">
        <v>1</v>
      </c>
      <c r="B969" s="97" t="s">
        <v>5</v>
      </c>
      <c r="C969" s="96">
        <v>11</v>
      </c>
      <c r="D969" s="96" t="s">
        <v>949</v>
      </c>
      <c r="E969" s="97" t="s">
        <v>36</v>
      </c>
      <c r="F969" s="98">
        <v>1</v>
      </c>
      <c r="G969" s="96" t="s">
        <v>2136</v>
      </c>
      <c r="H969" s="97" t="s">
        <v>2137</v>
      </c>
      <c r="I969" s="96">
        <v>3</v>
      </c>
      <c r="J969" s="96">
        <v>4</v>
      </c>
      <c r="K969" s="97" t="s">
        <v>2138</v>
      </c>
      <c r="L969" s="98">
        <v>2020051290025</v>
      </c>
      <c r="M969" s="96">
        <v>1</v>
      </c>
      <c r="N969" s="96">
        <v>11111</v>
      </c>
      <c r="O969" s="97" t="str">
        <f>+VLOOKUP(N969,'[10]Productos PD'!$B$2:$C$349,2,FALSE)</f>
        <v>Acciones de apoyo para los embajadores deportistas y para deportistas que representan a Caldas en diferentes disciplinas deportivas apoyados.</v>
      </c>
      <c r="P969" s="96" t="s">
        <v>952</v>
      </c>
      <c r="Q969" s="96">
        <v>4</v>
      </c>
      <c r="R969" s="122" t="s">
        <v>953</v>
      </c>
      <c r="S969" s="125">
        <v>1</v>
      </c>
      <c r="T969" s="97" t="s">
        <v>2139</v>
      </c>
      <c r="U969" s="97" t="s">
        <v>2140</v>
      </c>
      <c r="V969" s="96" t="s">
        <v>952</v>
      </c>
      <c r="W969" s="125">
        <v>25</v>
      </c>
      <c r="X969" s="96" t="s">
        <v>956</v>
      </c>
      <c r="Y969" s="144">
        <v>1</v>
      </c>
      <c r="Z969" s="125">
        <v>0</v>
      </c>
      <c r="AA969" s="125">
        <v>0</v>
      </c>
      <c r="AB969" s="145">
        <v>7</v>
      </c>
      <c r="AC969" s="177">
        <v>0</v>
      </c>
      <c r="AD969" s="145">
        <v>9</v>
      </c>
      <c r="AE969" s="142">
        <v>12</v>
      </c>
      <c r="AF969" s="145">
        <v>9</v>
      </c>
      <c r="AG969" s="145"/>
      <c r="AH969" s="54">
        <f t="shared" ref="AH969:AH1032" si="37">+IF(X969="Acumulado",(AA969+AC969+AE969+AG969)/(Z969+AB969+AD969+AF969),
IF(X969="No acumulado",IF(AG969&lt;&gt;"",(AG969/IF(AF969=0,1,AF969)),IF(AE969&lt;&gt;"",(AE969/IF(AD969=0,1,AD969)),IF(AC969&lt;&gt;"",(AC969/IF(AB969=0,1,AB969)),IF(AA969&lt;&gt;"",(AA969/IF(Z969=0,1,Z969)))))), IF(X969="Mantenimiento",IF(AG969&lt;&gt;"",(AG969/IF(AG969=0,1,AG969)),IF(AE969&lt;&gt;"",(AE969/IF(AE969=0,1,AE969)),IF(AC969&lt;&gt;"",(AC969/IF(AC969=0,1,AC969)),IF(AA969&lt;&gt;"",(AA969/IF(AA969=0,1,AA969)))))))))</f>
        <v>0.48</v>
      </c>
      <c r="AI969" s="54">
        <f t="shared" si="36"/>
        <v>0.48</v>
      </c>
      <c r="AJ969" s="135">
        <v>32472800</v>
      </c>
      <c r="AK969" s="148">
        <v>30405</v>
      </c>
      <c r="AL969" s="147" t="s">
        <v>957</v>
      </c>
      <c r="AM969" s="136">
        <v>2770000</v>
      </c>
      <c r="AN969" s="153"/>
    </row>
    <row r="970" spans="1:40" ht="38.25" x14ac:dyDescent="0.25">
      <c r="A970" s="96">
        <v>1</v>
      </c>
      <c r="B970" s="97" t="s">
        <v>5</v>
      </c>
      <c r="C970" s="96">
        <v>11</v>
      </c>
      <c r="D970" s="96" t="s">
        <v>949</v>
      </c>
      <c r="E970" s="97" t="s">
        <v>36</v>
      </c>
      <c r="F970" s="98">
        <v>1</v>
      </c>
      <c r="G970" s="96" t="s">
        <v>2136</v>
      </c>
      <c r="H970" s="97" t="s">
        <v>2137</v>
      </c>
      <c r="I970" s="96">
        <v>3</v>
      </c>
      <c r="J970" s="96">
        <v>4</v>
      </c>
      <c r="K970" s="97" t="s">
        <v>2138</v>
      </c>
      <c r="L970" s="98">
        <v>2020051290025</v>
      </c>
      <c r="M970" s="96">
        <v>1</v>
      </c>
      <c r="N970" s="96">
        <v>11111</v>
      </c>
      <c r="O970" s="97" t="str">
        <f>+VLOOKUP(N970,'[10]Productos PD'!$B$2:$C$349,2,FALSE)</f>
        <v>Acciones de apoyo para los embajadores deportistas y para deportistas que representan a Caldas en diferentes disciplinas deportivas apoyados.</v>
      </c>
      <c r="P970" s="96" t="s">
        <v>952</v>
      </c>
      <c r="Q970" s="96">
        <v>4</v>
      </c>
      <c r="R970" s="122" t="s">
        <v>953</v>
      </c>
      <c r="S970" s="125">
        <v>1</v>
      </c>
      <c r="T970" s="97" t="s">
        <v>2139</v>
      </c>
      <c r="U970" s="97" t="s">
        <v>2140</v>
      </c>
      <c r="V970" s="96" t="s">
        <v>952</v>
      </c>
      <c r="W970" s="125">
        <v>25</v>
      </c>
      <c r="X970" s="96" t="s">
        <v>956</v>
      </c>
      <c r="Y970" s="144">
        <v>1</v>
      </c>
      <c r="Z970" s="125">
        <v>0</v>
      </c>
      <c r="AA970" s="125">
        <v>0</v>
      </c>
      <c r="AB970" s="145">
        <v>7</v>
      </c>
      <c r="AC970" s="177">
        <v>0</v>
      </c>
      <c r="AD970" s="145">
        <v>9</v>
      </c>
      <c r="AE970" s="142">
        <v>12</v>
      </c>
      <c r="AF970" s="145">
        <v>9</v>
      </c>
      <c r="AG970" s="145"/>
      <c r="AH970" s="54">
        <f t="shared" si="37"/>
        <v>0.48</v>
      </c>
      <c r="AI970" s="54">
        <f t="shared" si="36"/>
        <v>0.48</v>
      </c>
      <c r="AJ970" s="135">
        <v>129891200</v>
      </c>
      <c r="AK970" s="148">
        <v>30406</v>
      </c>
      <c r="AL970" s="147" t="s">
        <v>957</v>
      </c>
      <c r="AM970" s="136">
        <v>2300000</v>
      </c>
      <c r="AN970" s="153"/>
    </row>
    <row r="971" spans="1:40" ht="38.25" x14ac:dyDescent="0.25">
      <c r="A971" s="96">
        <v>1</v>
      </c>
      <c r="B971" s="97" t="s">
        <v>5</v>
      </c>
      <c r="C971" s="96">
        <v>11</v>
      </c>
      <c r="D971" s="96" t="s">
        <v>949</v>
      </c>
      <c r="E971" s="97" t="s">
        <v>36</v>
      </c>
      <c r="F971" s="98">
        <v>1</v>
      </c>
      <c r="G971" s="96" t="s">
        <v>2136</v>
      </c>
      <c r="H971" s="97" t="s">
        <v>2137</v>
      </c>
      <c r="I971" s="96">
        <v>3</v>
      </c>
      <c r="J971" s="96">
        <v>10</v>
      </c>
      <c r="K971" s="97" t="s">
        <v>2138</v>
      </c>
      <c r="L971" s="98">
        <v>2020051290025</v>
      </c>
      <c r="M971" s="96">
        <v>2</v>
      </c>
      <c r="N971" s="96">
        <v>11112</v>
      </c>
      <c r="O971" s="97" t="str">
        <f>+VLOOKUP(N971,'[10]Productos PD'!$B$2:$C$349,2,FALSE)</f>
        <v>Acciones para el fomento deportivo mediante torneos deportivos municipales, Departamentales y/o Nacionales realizados.</v>
      </c>
      <c r="P971" s="96" t="s">
        <v>952</v>
      </c>
      <c r="Q971" s="96">
        <v>4</v>
      </c>
      <c r="R971" s="122" t="s">
        <v>953</v>
      </c>
      <c r="S971" s="125">
        <v>1</v>
      </c>
      <c r="T971" s="97" t="s">
        <v>2139</v>
      </c>
      <c r="U971" s="97" t="s">
        <v>2141</v>
      </c>
      <c r="V971" s="96" t="s">
        <v>952</v>
      </c>
      <c r="W971" s="125">
        <v>20</v>
      </c>
      <c r="X971" s="96" t="s">
        <v>956</v>
      </c>
      <c r="Y971" s="144">
        <v>3.6999999999999998E-2</v>
      </c>
      <c r="Z971" s="125">
        <v>2</v>
      </c>
      <c r="AA971" s="125">
        <v>1</v>
      </c>
      <c r="AB971" s="145">
        <v>5</v>
      </c>
      <c r="AC971" s="177">
        <v>6</v>
      </c>
      <c r="AD971" s="145">
        <v>6</v>
      </c>
      <c r="AE971" s="142">
        <v>6</v>
      </c>
      <c r="AF971" s="145">
        <v>7</v>
      </c>
      <c r="AG971" s="145"/>
      <c r="AH971" s="54">
        <f t="shared" si="37"/>
        <v>0.65</v>
      </c>
      <c r="AI971" s="54">
        <f t="shared" si="36"/>
        <v>0.65</v>
      </c>
      <c r="AJ971" s="135">
        <v>22647103</v>
      </c>
      <c r="AK971" s="148">
        <v>30402</v>
      </c>
      <c r="AL971" s="147" t="s">
        <v>957</v>
      </c>
      <c r="AM971" s="136">
        <v>10567865</v>
      </c>
      <c r="AN971" s="153"/>
    </row>
    <row r="972" spans="1:40" ht="38.25" x14ac:dyDescent="0.25">
      <c r="A972" s="96">
        <v>1</v>
      </c>
      <c r="B972" s="97" t="s">
        <v>5</v>
      </c>
      <c r="C972" s="96">
        <v>11</v>
      </c>
      <c r="D972" s="96" t="s">
        <v>949</v>
      </c>
      <c r="E972" s="97" t="s">
        <v>36</v>
      </c>
      <c r="F972" s="98">
        <v>1</v>
      </c>
      <c r="G972" s="96" t="s">
        <v>2136</v>
      </c>
      <c r="H972" s="97" t="s">
        <v>2137</v>
      </c>
      <c r="I972" s="96">
        <v>3</v>
      </c>
      <c r="J972" s="96">
        <v>10</v>
      </c>
      <c r="K972" s="97" t="s">
        <v>2138</v>
      </c>
      <c r="L972" s="98">
        <v>2020051290025</v>
      </c>
      <c r="M972" s="96">
        <v>2</v>
      </c>
      <c r="N972" s="96">
        <v>11112</v>
      </c>
      <c r="O972" s="97" t="str">
        <f>+VLOOKUP(N972,'[10]Productos PD'!$B$2:$C$349,2,FALSE)</f>
        <v>Acciones para el fomento deportivo mediante torneos deportivos municipales, Departamentales y/o Nacionales realizados.</v>
      </c>
      <c r="P972" s="96" t="s">
        <v>952</v>
      </c>
      <c r="Q972" s="96">
        <v>4</v>
      </c>
      <c r="R972" s="122" t="s">
        <v>953</v>
      </c>
      <c r="S972" s="125">
        <v>1</v>
      </c>
      <c r="T972" s="97" t="s">
        <v>2139</v>
      </c>
      <c r="U972" s="97" t="s">
        <v>2142</v>
      </c>
      <c r="V972" s="96" t="s">
        <v>952</v>
      </c>
      <c r="W972" s="125">
        <v>684</v>
      </c>
      <c r="X972" s="96" t="s">
        <v>956</v>
      </c>
      <c r="Y972" s="144">
        <v>3.6999999999999998E-2</v>
      </c>
      <c r="Z972" s="125">
        <v>20</v>
      </c>
      <c r="AA972" s="125">
        <v>5</v>
      </c>
      <c r="AB972" s="145">
        <v>194</v>
      </c>
      <c r="AC972" s="177">
        <f>14+1+20+23+8</f>
        <v>66</v>
      </c>
      <c r="AD972" s="145">
        <v>258</v>
      </c>
      <c r="AE972" s="142">
        <v>258</v>
      </c>
      <c r="AF972" s="145">
        <v>212</v>
      </c>
      <c r="AG972" s="145"/>
      <c r="AH972" s="54">
        <f t="shared" si="37"/>
        <v>0.48099415204678364</v>
      </c>
      <c r="AI972" s="54">
        <f t="shared" si="36"/>
        <v>0.48099415204678364</v>
      </c>
      <c r="AJ972" s="135">
        <v>4177715</v>
      </c>
      <c r="AK972" s="148">
        <v>30402</v>
      </c>
      <c r="AL972" s="147" t="s">
        <v>957</v>
      </c>
      <c r="AM972" s="136">
        <v>4050000</v>
      </c>
      <c r="AN972" s="153"/>
    </row>
    <row r="973" spans="1:40" ht="38.25" x14ac:dyDescent="0.25">
      <c r="A973" s="96">
        <v>1</v>
      </c>
      <c r="B973" s="97" t="s">
        <v>5</v>
      </c>
      <c r="C973" s="96">
        <v>11</v>
      </c>
      <c r="D973" s="96" t="s">
        <v>949</v>
      </c>
      <c r="E973" s="97" t="s">
        <v>36</v>
      </c>
      <c r="F973" s="98">
        <v>1</v>
      </c>
      <c r="G973" s="96" t="s">
        <v>2136</v>
      </c>
      <c r="H973" s="97" t="s">
        <v>2137</v>
      </c>
      <c r="I973" s="96">
        <v>3</v>
      </c>
      <c r="J973" s="96">
        <v>10</v>
      </c>
      <c r="K973" s="97" t="s">
        <v>2138</v>
      </c>
      <c r="L973" s="98">
        <v>2020051290025</v>
      </c>
      <c r="M973" s="96">
        <v>2</v>
      </c>
      <c r="N973" s="96">
        <v>11112</v>
      </c>
      <c r="O973" s="97" t="str">
        <f>+VLOOKUP(N973,'[10]Productos PD'!$B$2:$C$349,2,FALSE)</f>
        <v>Acciones para el fomento deportivo mediante torneos deportivos municipales, Departamentales y/o Nacionales realizados.</v>
      </c>
      <c r="P973" s="96" t="s">
        <v>952</v>
      </c>
      <c r="Q973" s="96">
        <v>4</v>
      </c>
      <c r="R973" s="122" t="s">
        <v>953</v>
      </c>
      <c r="S973" s="125">
        <v>1</v>
      </c>
      <c r="T973" s="97" t="s">
        <v>2139</v>
      </c>
      <c r="U973" s="97" t="s">
        <v>2143</v>
      </c>
      <c r="V973" s="96" t="s">
        <v>952</v>
      </c>
      <c r="W973" s="125">
        <v>2</v>
      </c>
      <c r="X973" s="96" t="s">
        <v>956</v>
      </c>
      <c r="Y973" s="144">
        <v>3.6999999999999998E-2</v>
      </c>
      <c r="Z973" s="125">
        <v>0</v>
      </c>
      <c r="AA973" s="125">
        <v>0</v>
      </c>
      <c r="AB973" s="145">
        <v>0</v>
      </c>
      <c r="AC973" s="177">
        <v>3</v>
      </c>
      <c r="AD973" s="145">
        <v>0</v>
      </c>
      <c r="AE973" s="142">
        <v>5</v>
      </c>
      <c r="AF973" s="145">
        <v>2</v>
      </c>
      <c r="AG973" s="145"/>
      <c r="AH973" s="54">
        <f t="shared" si="37"/>
        <v>4</v>
      </c>
      <c r="AI973" s="54">
        <f t="shared" si="36"/>
        <v>1</v>
      </c>
      <c r="AJ973" s="135">
        <v>4177715</v>
      </c>
      <c r="AK973" s="148">
        <v>30402</v>
      </c>
      <c r="AL973" s="147" t="s">
        <v>957</v>
      </c>
      <c r="AM973" s="136">
        <v>4050000</v>
      </c>
      <c r="AN973" s="153"/>
    </row>
    <row r="974" spans="1:40" ht="38.25" x14ac:dyDescent="0.25">
      <c r="A974" s="96">
        <v>1</v>
      </c>
      <c r="B974" s="97" t="s">
        <v>5</v>
      </c>
      <c r="C974" s="96">
        <v>11</v>
      </c>
      <c r="D974" s="96" t="s">
        <v>949</v>
      </c>
      <c r="E974" s="97" t="s">
        <v>36</v>
      </c>
      <c r="F974" s="98">
        <v>1</v>
      </c>
      <c r="G974" s="96" t="s">
        <v>2136</v>
      </c>
      <c r="H974" s="97" t="s">
        <v>2137</v>
      </c>
      <c r="I974" s="96">
        <v>3</v>
      </c>
      <c r="J974" s="96">
        <v>10</v>
      </c>
      <c r="K974" s="97" t="s">
        <v>2138</v>
      </c>
      <c r="L974" s="98">
        <v>2020051290025</v>
      </c>
      <c r="M974" s="96">
        <v>2</v>
      </c>
      <c r="N974" s="96">
        <v>11112</v>
      </c>
      <c r="O974" s="97" t="str">
        <f>+VLOOKUP(N974,'[10]Productos PD'!$B$2:$C$349,2,FALSE)</f>
        <v>Acciones para el fomento deportivo mediante torneos deportivos municipales, Departamentales y/o Nacionales realizados.</v>
      </c>
      <c r="P974" s="96" t="s">
        <v>952</v>
      </c>
      <c r="Q974" s="96">
        <v>4</v>
      </c>
      <c r="R974" s="122" t="s">
        <v>953</v>
      </c>
      <c r="S974" s="125">
        <v>1</v>
      </c>
      <c r="T974" s="97" t="s">
        <v>2139</v>
      </c>
      <c r="U974" s="97" t="s">
        <v>2144</v>
      </c>
      <c r="V974" s="96" t="s">
        <v>952</v>
      </c>
      <c r="W974" s="125">
        <v>6</v>
      </c>
      <c r="X974" s="96" t="s">
        <v>956</v>
      </c>
      <c r="Y974" s="144">
        <v>3.6999999999999998E-2</v>
      </c>
      <c r="Z974" s="125">
        <v>0</v>
      </c>
      <c r="AA974" s="125">
        <v>0</v>
      </c>
      <c r="AB974" s="145">
        <v>3</v>
      </c>
      <c r="AC974" s="177">
        <v>0</v>
      </c>
      <c r="AD974" s="145">
        <v>0</v>
      </c>
      <c r="AE974" s="142">
        <v>10</v>
      </c>
      <c r="AF974" s="145">
        <v>3</v>
      </c>
      <c r="AG974" s="145"/>
      <c r="AH974" s="54">
        <f t="shared" si="37"/>
        <v>1.6666666666666667</v>
      </c>
      <c r="AI974" s="54">
        <f t="shared" si="36"/>
        <v>1</v>
      </c>
      <c r="AJ974" s="135">
        <v>4177715</v>
      </c>
      <c r="AK974" s="148">
        <v>30402</v>
      </c>
      <c r="AL974" s="147" t="s">
        <v>957</v>
      </c>
      <c r="AM974" s="136">
        <v>4050000</v>
      </c>
      <c r="AN974" s="153"/>
    </row>
    <row r="975" spans="1:40" ht="38.25" x14ac:dyDescent="0.25">
      <c r="A975" s="96">
        <v>1</v>
      </c>
      <c r="B975" s="97" t="s">
        <v>5</v>
      </c>
      <c r="C975" s="96">
        <v>11</v>
      </c>
      <c r="D975" s="96" t="s">
        <v>949</v>
      </c>
      <c r="E975" s="97" t="s">
        <v>36</v>
      </c>
      <c r="F975" s="98">
        <v>1</v>
      </c>
      <c r="G975" s="96" t="s">
        <v>2136</v>
      </c>
      <c r="H975" s="97" t="s">
        <v>2137</v>
      </c>
      <c r="I975" s="96">
        <v>3</v>
      </c>
      <c r="J975" s="96">
        <v>10</v>
      </c>
      <c r="K975" s="97" t="s">
        <v>2138</v>
      </c>
      <c r="L975" s="98">
        <v>2020051290025</v>
      </c>
      <c r="M975" s="96">
        <v>2</v>
      </c>
      <c r="N975" s="96">
        <v>11112</v>
      </c>
      <c r="O975" s="97" t="str">
        <f>+VLOOKUP(N975,'[10]Productos PD'!$B$2:$C$349,2,FALSE)</f>
        <v>Acciones para el fomento deportivo mediante torneos deportivos municipales, Departamentales y/o Nacionales realizados.</v>
      </c>
      <c r="P975" s="96" t="s">
        <v>952</v>
      </c>
      <c r="Q975" s="96">
        <v>4</v>
      </c>
      <c r="R975" s="122" t="s">
        <v>953</v>
      </c>
      <c r="S975" s="125">
        <v>1</v>
      </c>
      <c r="T975" s="97" t="s">
        <v>2139</v>
      </c>
      <c r="U975" s="97" t="s">
        <v>2145</v>
      </c>
      <c r="V975" s="96" t="s">
        <v>952</v>
      </c>
      <c r="W975" s="125">
        <v>13</v>
      </c>
      <c r="X975" s="96" t="s">
        <v>956</v>
      </c>
      <c r="Y975" s="144">
        <v>3.6999999999999998E-2</v>
      </c>
      <c r="Z975" s="125">
        <v>0</v>
      </c>
      <c r="AA975" s="125">
        <v>0</v>
      </c>
      <c r="AB975" s="145">
        <v>6</v>
      </c>
      <c r="AC975" s="177">
        <v>15</v>
      </c>
      <c r="AD975" s="145">
        <v>4</v>
      </c>
      <c r="AE975" s="142">
        <v>7</v>
      </c>
      <c r="AF975" s="145">
        <v>3</v>
      </c>
      <c r="AG975" s="130"/>
      <c r="AH975" s="54">
        <f t="shared" si="37"/>
        <v>1.6923076923076923</v>
      </c>
      <c r="AI975" s="54">
        <f t="shared" si="36"/>
        <v>1</v>
      </c>
      <c r="AJ975" s="135">
        <v>4177715</v>
      </c>
      <c r="AK975" s="148">
        <v>30402</v>
      </c>
      <c r="AL975" s="147" t="s">
        <v>957</v>
      </c>
      <c r="AM975" s="136">
        <v>4050000</v>
      </c>
      <c r="AN975" s="153"/>
    </row>
    <row r="976" spans="1:40" ht="38.25" x14ac:dyDescent="0.25">
      <c r="A976" s="96">
        <v>1</v>
      </c>
      <c r="B976" s="97" t="s">
        <v>5</v>
      </c>
      <c r="C976" s="96">
        <v>11</v>
      </c>
      <c r="D976" s="96" t="s">
        <v>949</v>
      </c>
      <c r="E976" s="97" t="s">
        <v>36</v>
      </c>
      <c r="F976" s="98">
        <v>1</v>
      </c>
      <c r="G976" s="96" t="s">
        <v>2136</v>
      </c>
      <c r="H976" s="97" t="s">
        <v>2137</v>
      </c>
      <c r="I976" s="96">
        <v>3</v>
      </c>
      <c r="J976" s="96">
        <v>10</v>
      </c>
      <c r="K976" s="97" t="s">
        <v>2138</v>
      </c>
      <c r="L976" s="98">
        <v>2020051290025</v>
      </c>
      <c r="M976" s="96">
        <v>2</v>
      </c>
      <c r="N976" s="96">
        <v>11112</v>
      </c>
      <c r="O976" s="97" t="str">
        <f>+VLOOKUP(N976,'[10]Productos PD'!$B$2:$C$349,2,FALSE)</f>
        <v>Acciones para el fomento deportivo mediante torneos deportivos municipales, Departamentales y/o Nacionales realizados.</v>
      </c>
      <c r="P976" s="96" t="s">
        <v>952</v>
      </c>
      <c r="Q976" s="96">
        <v>4</v>
      </c>
      <c r="R976" s="122" t="s">
        <v>953</v>
      </c>
      <c r="S976" s="125">
        <v>1</v>
      </c>
      <c r="T976" s="97" t="s">
        <v>2139</v>
      </c>
      <c r="U976" s="97" t="s">
        <v>2146</v>
      </c>
      <c r="V976" s="96" t="s">
        <v>952</v>
      </c>
      <c r="W976" s="125">
        <v>6</v>
      </c>
      <c r="X976" s="96" t="s">
        <v>956</v>
      </c>
      <c r="Y976" s="144">
        <v>3.6999999999999998E-2</v>
      </c>
      <c r="Z976" s="125">
        <v>0</v>
      </c>
      <c r="AA976" s="125">
        <v>0</v>
      </c>
      <c r="AB976" s="145">
        <v>0</v>
      </c>
      <c r="AC976" s="177">
        <v>0</v>
      </c>
      <c r="AD976" s="145">
        <v>2</v>
      </c>
      <c r="AE976" s="142">
        <v>2</v>
      </c>
      <c r="AF976" s="145">
        <v>4</v>
      </c>
      <c r="AG976" s="130"/>
      <c r="AH976" s="54">
        <f t="shared" si="37"/>
        <v>0.33333333333333331</v>
      </c>
      <c r="AI976" s="54">
        <f t="shared" si="36"/>
        <v>0.33333333333333331</v>
      </c>
      <c r="AJ976" s="135">
        <v>4177715</v>
      </c>
      <c r="AK976" s="148">
        <v>30402</v>
      </c>
      <c r="AL976" s="147" t="s">
        <v>957</v>
      </c>
      <c r="AM976" s="136">
        <v>4050000</v>
      </c>
      <c r="AN976" s="153"/>
    </row>
    <row r="977" spans="1:40" ht="38.25" x14ac:dyDescent="0.25">
      <c r="A977" s="96">
        <v>1</v>
      </c>
      <c r="B977" s="97" t="s">
        <v>5</v>
      </c>
      <c r="C977" s="96">
        <v>11</v>
      </c>
      <c r="D977" s="96" t="s">
        <v>949</v>
      </c>
      <c r="E977" s="97" t="s">
        <v>36</v>
      </c>
      <c r="F977" s="98">
        <v>1</v>
      </c>
      <c r="G977" s="96" t="s">
        <v>2136</v>
      </c>
      <c r="H977" s="97" t="s">
        <v>2137</v>
      </c>
      <c r="I977" s="96">
        <v>3</v>
      </c>
      <c r="J977" s="96">
        <v>10</v>
      </c>
      <c r="K977" s="97" t="s">
        <v>2138</v>
      </c>
      <c r="L977" s="98">
        <v>2020051290025</v>
      </c>
      <c r="M977" s="96">
        <v>2</v>
      </c>
      <c r="N977" s="96">
        <v>11112</v>
      </c>
      <c r="O977" s="97" t="str">
        <f>+VLOOKUP(N977,'[10]Productos PD'!$B$2:$C$349,2,FALSE)</f>
        <v>Acciones para el fomento deportivo mediante torneos deportivos municipales, Departamentales y/o Nacionales realizados.</v>
      </c>
      <c r="P977" s="96" t="s">
        <v>952</v>
      </c>
      <c r="Q977" s="96">
        <v>4</v>
      </c>
      <c r="R977" s="122" t="s">
        <v>953</v>
      </c>
      <c r="S977" s="125">
        <v>1</v>
      </c>
      <c r="T977" s="97" t="s">
        <v>2139</v>
      </c>
      <c r="U977" s="97" t="s">
        <v>2147</v>
      </c>
      <c r="V977" s="96" t="s">
        <v>952</v>
      </c>
      <c r="W977" s="125">
        <v>11</v>
      </c>
      <c r="X977" s="96" t="s">
        <v>956</v>
      </c>
      <c r="Y977" s="144">
        <v>3.6999999999999998E-2</v>
      </c>
      <c r="Z977" s="125">
        <v>0</v>
      </c>
      <c r="AA977" s="125">
        <v>0</v>
      </c>
      <c r="AB977" s="145">
        <v>2</v>
      </c>
      <c r="AC977" s="177">
        <v>0</v>
      </c>
      <c r="AD977" s="145">
        <v>5</v>
      </c>
      <c r="AE977" s="142">
        <v>2</v>
      </c>
      <c r="AF977" s="145">
        <v>4</v>
      </c>
      <c r="AG977" s="145"/>
      <c r="AH977" s="54">
        <f t="shared" si="37"/>
        <v>0.18181818181818182</v>
      </c>
      <c r="AI977" s="54">
        <f t="shared" si="36"/>
        <v>0.18181818181818182</v>
      </c>
      <c r="AJ977" s="135">
        <v>4177715</v>
      </c>
      <c r="AK977" s="148">
        <v>30402</v>
      </c>
      <c r="AL977" s="147" t="s">
        <v>957</v>
      </c>
      <c r="AM977" s="136">
        <v>4050000</v>
      </c>
      <c r="AN977" s="153"/>
    </row>
    <row r="978" spans="1:40" ht="38.25" x14ac:dyDescent="0.25">
      <c r="A978" s="96">
        <v>1</v>
      </c>
      <c r="B978" s="97" t="s">
        <v>5</v>
      </c>
      <c r="C978" s="96">
        <v>11</v>
      </c>
      <c r="D978" s="96" t="s">
        <v>949</v>
      </c>
      <c r="E978" s="97" t="s">
        <v>36</v>
      </c>
      <c r="F978" s="98">
        <v>1</v>
      </c>
      <c r="G978" s="96" t="s">
        <v>2136</v>
      </c>
      <c r="H978" s="97" t="s">
        <v>2137</v>
      </c>
      <c r="I978" s="96">
        <v>3</v>
      </c>
      <c r="J978" s="96">
        <v>10</v>
      </c>
      <c r="K978" s="97" t="s">
        <v>2138</v>
      </c>
      <c r="L978" s="98">
        <v>2020051290025</v>
      </c>
      <c r="M978" s="96">
        <v>2</v>
      </c>
      <c r="N978" s="96">
        <v>11112</v>
      </c>
      <c r="O978" s="97" t="str">
        <f>+VLOOKUP(N978,'[10]Productos PD'!$B$2:$C$349,2,FALSE)</f>
        <v>Acciones para el fomento deportivo mediante torneos deportivos municipales, Departamentales y/o Nacionales realizados.</v>
      </c>
      <c r="P978" s="96" t="s">
        <v>952</v>
      </c>
      <c r="Q978" s="96">
        <v>4</v>
      </c>
      <c r="R978" s="122" t="s">
        <v>953</v>
      </c>
      <c r="S978" s="125">
        <v>1</v>
      </c>
      <c r="T978" s="97" t="s">
        <v>2139</v>
      </c>
      <c r="U978" s="97" t="s">
        <v>2148</v>
      </c>
      <c r="V978" s="96" t="s">
        <v>952</v>
      </c>
      <c r="W978" s="125">
        <v>4</v>
      </c>
      <c r="X978" s="96" t="s">
        <v>956</v>
      </c>
      <c r="Y978" s="144">
        <v>3.6999999999999998E-2</v>
      </c>
      <c r="Z978" s="125">
        <v>0</v>
      </c>
      <c r="AA978" s="125">
        <v>0</v>
      </c>
      <c r="AB978" s="145">
        <v>0</v>
      </c>
      <c r="AC978" s="177">
        <v>0</v>
      </c>
      <c r="AD978" s="145">
        <v>2</v>
      </c>
      <c r="AE978" s="142">
        <v>0</v>
      </c>
      <c r="AF978" s="145">
        <v>2</v>
      </c>
      <c r="AG978" s="145"/>
      <c r="AH978" s="54">
        <f t="shared" si="37"/>
        <v>0</v>
      </c>
      <c r="AI978" s="54">
        <f t="shared" si="36"/>
        <v>0</v>
      </c>
      <c r="AJ978" s="135">
        <v>4177715</v>
      </c>
      <c r="AK978" s="148">
        <v>30402</v>
      </c>
      <c r="AL978" s="147" t="s">
        <v>957</v>
      </c>
      <c r="AM978" s="136">
        <v>0</v>
      </c>
      <c r="AN978" s="153" t="s">
        <v>2149</v>
      </c>
    </row>
    <row r="979" spans="1:40" ht="25.5" x14ac:dyDescent="0.25">
      <c r="A979" s="96"/>
      <c r="B979" s="97"/>
      <c r="C979" s="96"/>
      <c r="D979" s="96"/>
      <c r="E979" s="97"/>
      <c r="F979" s="98"/>
      <c r="G979" s="96"/>
      <c r="H979" s="97"/>
      <c r="I979" s="96"/>
      <c r="J979" s="96"/>
      <c r="K979" s="97"/>
      <c r="L979" s="98"/>
      <c r="M979" s="96"/>
      <c r="N979" s="96">
        <v>11112</v>
      </c>
      <c r="O979" s="97" t="s">
        <v>49</v>
      </c>
      <c r="P979" s="97" t="s">
        <v>2139</v>
      </c>
      <c r="Q979" s="96"/>
      <c r="R979" s="122"/>
      <c r="S979" s="125"/>
      <c r="T979" s="97" t="s">
        <v>2139</v>
      </c>
      <c r="U979" s="97" t="s">
        <v>2150</v>
      </c>
      <c r="V979" s="96"/>
      <c r="W979" s="125"/>
      <c r="X979" s="96"/>
      <c r="Y979" s="144"/>
      <c r="Z979" s="125"/>
      <c r="AA979" s="125"/>
      <c r="AB979" s="145"/>
      <c r="AC979" s="177"/>
      <c r="AD979" s="145">
        <v>0</v>
      </c>
      <c r="AE979" s="142">
        <v>4</v>
      </c>
      <c r="AF979" s="145"/>
      <c r="AG979" s="145"/>
      <c r="AH979" s="54">
        <v>0</v>
      </c>
      <c r="AI979" s="54">
        <v>0</v>
      </c>
      <c r="AJ979" s="135">
        <v>1530612</v>
      </c>
      <c r="AK979" s="148">
        <v>30402</v>
      </c>
      <c r="AL979" s="147" t="s">
        <v>957</v>
      </c>
      <c r="AM979" s="136">
        <v>1280000</v>
      </c>
      <c r="AN979" s="153" t="s">
        <v>2151</v>
      </c>
    </row>
    <row r="980" spans="1:40" ht="38.25" x14ac:dyDescent="0.25">
      <c r="A980" s="96">
        <v>1</v>
      </c>
      <c r="B980" s="97" t="s">
        <v>5</v>
      </c>
      <c r="C980" s="96">
        <v>11</v>
      </c>
      <c r="D980" s="96" t="s">
        <v>949</v>
      </c>
      <c r="E980" s="97" t="s">
        <v>36</v>
      </c>
      <c r="F980" s="98">
        <v>1</v>
      </c>
      <c r="G980" s="96" t="s">
        <v>2136</v>
      </c>
      <c r="H980" s="97" t="s">
        <v>2137</v>
      </c>
      <c r="I980" s="96">
        <v>3</v>
      </c>
      <c r="J980" s="96">
        <v>10</v>
      </c>
      <c r="K980" s="97" t="s">
        <v>2138</v>
      </c>
      <c r="L980" s="98">
        <v>2020051290025</v>
      </c>
      <c r="M980" s="96">
        <v>2</v>
      </c>
      <c r="N980" s="96">
        <v>11112</v>
      </c>
      <c r="O980" s="97" t="str">
        <f>+VLOOKUP(N980,'[10]Productos PD'!$B$2:$C$349,2,FALSE)</f>
        <v>Acciones para el fomento deportivo mediante torneos deportivos municipales, Departamentales y/o Nacionales realizados.</v>
      </c>
      <c r="P980" s="96" t="s">
        <v>952</v>
      </c>
      <c r="Q980" s="96">
        <v>4</v>
      </c>
      <c r="R980" s="122" t="s">
        <v>953</v>
      </c>
      <c r="S980" s="125">
        <v>1</v>
      </c>
      <c r="T980" s="97" t="s">
        <v>2139</v>
      </c>
      <c r="U980" s="97" t="s">
        <v>2152</v>
      </c>
      <c r="V980" s="96" t="s">
        <v>952</v>
      </c>
      <c r="W980" s="125">
        <v>1</v>
      </c>
      <c r="X980" s="96" t="s">
        <v>956</v>
      </c>
      <c r="Y980" s="144">
        <v>3.6999999999999998E-2</v>
      </c>
      <c r="Z980" s="125">
        <v>0</v>
      </c>
      <c r="AA980" s="125">
        <v>0</v>
      </c>
      <c r="AB980" s="145">
        <v>0</v>
      </c>
      <c r="AC980" s="177">
        <v>0</v>
      </c>
      <c r="AD980" s="145">
        <v>1</v>
      </c>
      <c r="AE980" s="142">
        <v>0</v>
      </c>
      <c r="AF980" s="145">
        <v>0</v>
      </c>
      <c r="AG980" s="130"/>
      <c r="AH980" s="54">
        <f t="shared" si="37"/>
        <v>0</v>
      </c>
      <c r="AI980" s="54">
        <f t="shared" si="36"/>
        <v>0</v>
      </c>
      <c r="AJ980" s="135">
        <v>4177715</v>
      </c>
      <c r="AK980" s="148">
        <v>30402</v>
      </c>
      <c r="AL980" s="147" t="s">
        <v>957</v>
      </c>
      <c r="AM980" s="136">
        <v>4050000</v>
      </c>
      <c r="AN980" s="153" t="s">
        <v>2153</v>
      </c>
    </row>
    <row r="981" spans="1:40" ht="38.25" x14ac:dyDescent="0.25">
      <c r="A981" s="96">
        <v>1</v>
      </c>
      <c r="B981" s="97" t="s">
        <v>5</v>
      </c>
      <c r="C981" s="96">
        <v>11</v>
      </c>
      <c r="D981" s="96" t="s">
        <v>949</v>
      </c>
      <c r="E981" s="97" t="s">
        <v>36</v>
      </c>
      <c r="F981" s="98">
        <v>1</v>
      </c>
      <c r="G981" s="96" t="s">
        <v>2136</v>
      </c>
      <c r="H981" s="97" t="s">
        <v>2137</v>
      </c>
      <c r="I981" s="96">
        <v>3</v>
      </c>
      <c r="J981" s="96">
        <v>10</v>
      </c>
      <c r="K981" s="97" t="s">
        <v>2138</v>
      </c>
      <c r="L981" s="98">
        <v>2020051290025</v>
      </c>
      <c r="M981" s="96">
        <v>2</v>
      </c>
      <c r="N981" s="96">
        <v>11112</v>
      </c>
      <c r="O981" s="97" t="str">
        <f>+VLOOKUP(N981,'[10]Productos PD'!$B$2:$C$349,2,FALSE)</f>
        <v>Acciones para el fomento deportivo mediante torneos deportivos municipales, Departamentales y/o Nacionales realizados.</v>
      </c>
      <c r="P981" s="96" t="s">
        <v>952</v>
      </c>
      <c r="Q981" s="96">
        <v>4</v>
      </c>
      <c r="R981" s="122" t="s">
        <v>953</v>
      </c>
      <c r="S981" s="125">
        <v>1</v>
      </c>
      <c r="T981" s="97" t="s">
        <v>2139</v>
      </c>
      <c r="U981" s="97" t="s">
        <v>2154</v>
      </c>
      <c r="V981" s="96" t="s">
        <v>952</v>
      </c>
      <c r="W981" s="125">
        <v>18</v>
      </c>
      <c r="X981" s="96" t="s">
        <v>956</v>
      </c>
      <c r="Y981" s="144">
        <v>3.6999999999999998E-2</v>
      </c>
      <c r="Z981" s="125">
        <v>0</v>
      </c>
      <c r="AA981" s="125">
        <v>2</v>
      </c>
      <c r="AB981" s="145">
        <v>0</v>
      </c>
      <c r="AC981" s="177">
        <v>16</v>
      </c>
      <c r="AD981" s="145">
        <v>10</v>
      </c>
      <c r="AE981" s="142">
        <v>10</v>
      </c>
      <c r="AF981" s="145">
        <v>8</v>
      </c>
      <c r="AG981" s="130"/>
      <c r="AH981" s="54">
        <f t="shared" si="37"/>
        <v>1.5555555555555556</v>
      </c>
      <c r="AI981" s="54">
        <f t="shared" si="36"/>
        <v>1</v>
      </c>
      <c r="AJ981" s="135">
        <v>4177715</v>
      </c>
      <c r="AK981" s="148">
        <v>30402</v>
      </c>
      <c r="AL981" s="147" t="s">
        <v>957</v>
      </c>
      <c r="AM981" s="136">
        <v>4050000</v>
      </c>
      <c r="AN981" s="153"/>
    </row>
    <row r="982" spans="1:40" ht="38.25" x14ac:dyDescent="0.25">
      <c r="A982" s="96">
        <v>1</v>
      </c>
      <c r="B982" s="97" t="s">
        <v>5</v>
      </c>
      <c r="C982" s="96">
        <v>11</v>
      </c>
      <c r="D982" s="96" t="s">
        <v>949</v>
      </c>
      <c r="E982" s="97" t="s">
        <v>36</v>
      </c>
      <c r="F982" s="98">
        <v>1</v>
      </c>
      <c r="G982" s="96" t="s">
        <v>2136</v>
      </c>
      <c r="H982" s="97" t="s">
        <v>2137</v>
      </c>
      <c r="I982" s="96">
        <v>3</v>
      </c>
      <c r="J982" s="96">
        <v>10</v>
      </c>
      <c r="K982" s="97" t="s">
        <v>2138</v>
      </c>
      <c r="L982" s="98">
        <v>2020051290025</v>
      </c>
      <c r="M982" s="96">
        <v>2</v>
      </c>
      <c r="N982" s="96">
        <v>11112</v>
      </c>
      <c r="O982" s="97" t="str">
        <f>+VLOOKUP(N982,'[10]Productos PD'!$B$2:$C$349,2,FALSE)</f>
        <v>Acciones para el fomento deportivo mediante torneos deportivos municipales, Departamentales y/o Nacionales realizados.</v>
      </c>
      <c r="P982" s="96" t="s">
        <v>952</v>
      </c>
      <c r="Q982" s="96">
        <v>4</v>
      </c>
      <c r="R982" s="122" t="s">
        <v>953</v>
      </c>
      <c r="S982" s="125">
        <v>1</v>
      </c>
      <c r="T982" s="97" t="s">
        <v>2139</v>
      </c>
      <c r="U982" s="97" t="s">
        <v>2155</v>
      </c>
      <c r="V982" s="96" t="s">
        <v>952</v>
      </c>
      <c r="W982" s="125">
        <v>2</v>
      </c>
      <c r="X982" s="96" t="s">
        <v>956</v>
      </c>
      <c r="Y982" s="144">
        <v>3.6999999999999998E-2</v>
      </c>
      <c r="Z982" s="125">
        <v>0</v>
      </c>
      <c r="AA982" s="125">
        <v>0</v>
      </c>
      <c r="AB982" s="145">
        <v>0</v>
      </c>
      <c r="AC982" s="177">
        <v>0</v>
      </c>
      <c r="AD982" s="145">
        <v>0</v>
      </c>
      <c r="AE982" s="142">
        <v>0</v>
      </c>
      <c r="AF982" s="145">
        <v>2</v>
      </c>
      <c r="AG982" s="130"/>
      <c r="AH982" s="54">
        <f t="shared" si="37"/>
        <v>0</v>
      </c>
      <c r="AI982" s="54">
        <f t="shared" si="36"/>
        <v>0</v>
      </c>
      <c r="AJ982" s="135">
        <v>4177715</v>
      </c>
      <c r="AK982" s="148">
        <v>30402</v>
      </c>
      <c r="AL982" s="147" t="s">
        <v>957</v>
      </c>
      <c r="AM982" s="136">
        <v>0</v>
      </c>
      <c r="AN982" s="153"/>
    </row>
    <row r="983" spans="1:40" ht="38.25" x14ac:dyDescent="0.25">
      <c r="A983" s="96">
        <v>1</v>
      </c>
      <c r="B983" s="97" t="s">
        <v>5</v>
      </c>
      <c r="C983" s="96">
        <v>11</v>
      </c>
      <c r="D983" s="96" t="s">
        <v>949</v>
      </c>
      <c r="E983" s="97" t="s">
        <v>36</v>
      </c>
      <c r="F983" s="98">
        <v>1</v>
      </c>
      <c r="G983" s="96" t="s">
        <v>2136</v>
      </c>
      <c r="H983" s="97" t="s">
        <v>2137</v>
      </c>
      <c r="I983" s="96">
        <v>3</v>
      </c>
      <c r="J983" s="96">
        <v>10</v>
      </c>
      <c r="K983" s="97" t="s">
        <v>2138</v>
      </c>
      <c r="L983" s="98">
        <v>2020051290025</v>
      </c>
      <c r="M983" s="96">
        <v>2</v>
      </c>
      <c r="N983" s="96">
        <v>11112</v>
      </c>
      <c r="O983" s="97" t="str">
        <f>+VLOOKUP(N983,'[10]Productos PD'!$B$2:$C$349,2,FALSE)</f>
        <v>Acciones para el fomento deportivo mediante torneos deportivos municipales, Departamentales y/o Nacionales realizados.</v>
      </c>
      <c r="P983" s="96" t="s">
        <v>952</v>
      </c>
      <c r="Q983" s="96">
        <v>4</v>
      </c>
      <c r="R983" s="122" t="s">
        <v>953</v>
      </c>
      <c r="S983" s="125">
        <v>1</v>
      </c>
      <c r="T983" s="97" t="s">
        <v>2139</v>
      </c>
      <c r="U983" s="97" t="s">
        <v>2156</v>
      </c>
      <c r="V983" s="96" t="s">
        <v>952</v>
      </c>
      <c r="W983" s="125">
        <v>72</v>
      </c>
      <c r="X983" s="96" t="s">
        <v>956</v>
      </c>
      <c r="Y983" s="144">
        <v>3.6999999999999998E-2</v>
      </c>
      <c r="Z983" s="125">
        <v>0</v>
      </c>
      <c r="AA983" s="125">
        <v>0</v>
      </c>
      <c r="AB983" s="145">
        <v>24</v>
      </c>
      <c r="AC983" s="177">
        <v>29</v>
      </c>
      <c r="AD983" s="145">
        <v>24</v>
      </c>
      <c r="AE983" s="142">
        <v>14</v>
      </c>
      <c r="AF983" s="145">
        <v>24</v>
      </c>
      <c r="AG983" s="130"/>
      <c r="AH983" s="54">
        <f t="shared" si="37"/>
        <v>0.59722222222222221</v>
      </c>
      <c r="AI983" s="54">
        <f t="shared" si="36"/>
        <v>0.59722222222222221</v>
      </c>
      <c r="AJ983" s="135">
        <v>4177715</v>
      </c>
      <c r="AK983" s="148">
        <v>30402</v>
      </c>
      <c r="AL983" s="147" t="s">
        <v>957</v>
      </c>
      <c r="AM983" s="136">
        <v>4050000</v>
      </c>
      <c r="AN983" s="153"/>
    </row>
    <row r="984" spans="1:40" ht="38.25" x14ac:dyDescent="0.25">
      <c r="A984" s="96">
        <v>1</v>
      </c>
      <c r="B984" s="97" t="s">
        <v>5</v>
      </c>
      <c r="C984" s="96">
        <v>11</v>
      </c>
      <c r="D984" s="96" t="s">
        <v>949</v>
      </c>
      <c r="E984" s="97" t="s">
        <v>36</v>
      </c>
      <c r="F984" s="98">
        <v>1</v>
      </c>
      <c r="G984" s="96" t="s">
        <v>2136</v>
      </c>
      <c r="H984" s="97" t="s">
        <v>2137</v>
      </c>
      <c r="I984" s="96">
        <v>3</v>
      </c>
      <c r="J984" s="96">
        <v>10</v>
      </c>
      <c r="K984" s="97" t="s">
        <v>2138</v>
      </c>
      <c r="L984" s="98">
        <v>2020051290025</v>
      </c>
      <c r="M984" s="96">
        <v>2</v>
      </c>
      <c r="N984" s="96">
        <v>11112</v>
      </c>
      <c r="O984" s="97" t="str">
        <f>+VLOOKUP(N984,'[10]Productos PD'!$B$2:$C$349,2,FALSE)</f>
        <v>Acciones para el fomento deportivo mediante torneos deportivos municipales, Departamentales y/o Nacionales realizados.</v>
      </c>
      <c r="P984" s="96" t="s">
        <v>952</v>
      </c>
      <c r="Q984" s="96">
        <v>4</v>
      </c>
      <c r="R984" s="122" t="s">
        <v>953</v>
      </c>
      <c r="S984" s="125">
        <v>1</v>
      </c>
      <c r="T984" s="97" t="s">
        <v>2139</v>
      </c>
      <c r="U984" s="97" t="s">
        <v>2157</v>
      </c>
      <c r="V984" s="96" t="s">
        <v>952</v>
      </c>
      <c r="W984" s="125">
        <v>15</v>
      </c>
      <c r="X984" s="96" t="s">
        <v>956</v>
      </c>
      <c r="Y984" s="144">
        <v>3.6999999999999998E-2</v>
      </c>
      <c r="Z984" s="125">
        <v>0</v>
      </c>
      <c r="AA984" s="125">
        <v>0</v>
      </c>
      <c r="AB984" s="145">
        <v>3</v>
      </c>
      <c r="AC984" s="177">
        <v>1</v>
      </c>
      <c r="AD984" s="145">
        <v>6</v>
      </c>
      <c r="AE984" s="142">
        <v>5</v>
      </c>
      <c r="AF984" s="145">
        <v>6</v>
      </c>
      <c r="AG984" s="145"/>
      <c r="AH984" s="54">
        <f t="shared" si="37"/>
        <v>0.4</v>
      </c>
      <c r="AI984" s="54">
        <f t="shared" si="36"/>
        <v>0.4</v>
      </c>
      <c r="AJ984" s="135">
        <f>2647103+25000000</f>
        <v>27647103</v>
      </c>
      <c r="AK984" s="148">
        <v>30402</v>
      </c>
      <c r="AL984" s="147" t="s">
        <v>957</v>
      </c>
      <c r="AM984" s="136">
        <v>4050000</v>
      </c>
      <c r="AN984" s="153"/>
    </row>
    <row r="985" spans="1:40" ht="38.25" x14ac:dyDescent="0.25">
      <c r="A985" s="96">
        <v>1</v>
      </c>
      <c r="B985" s="97" t="s">
        <v>5</v>
      </c>
      <c r="C985" s="96">
        <v>11</v>
      </c>
      <c r="D985" s="96" t="s">
        <v>949</v>
      </c>
      <c r="E985" s="97" t="s">
        <v>36</v>
      </c>
      <c r="F985" s="98">
        <v>1</v>
      </c>
      <c r="G985" s="96" t="s">
        <v>2136</v>
      </c>
      <c r="H985" s="97" t="s">
        <v>2137</v>
      </c>
      <c r="I985" s="96">
        <v>3</v>
      </c>
      <c r="J985" s="96">
        <v>10</v>
      </c>
      <c r="K985" s="97" t="s">
        <v>2138</v>
      </c>
      <c r="L985" s="98">
        <v>2020051290025</v>
      </c>
      <c r="M985" s="96">
        <v>2</v>
      </c>
      <c r="N985" s="96">
        <v>11112</v>
      </c>
      <c r="O985" s="97" t="str">
        <f>+VLOOKUP(N985,'[10]Productos PD'!$B$2:$C$349,2,FALSE)</f>
        <v>Acciones para el fomento deportivo mediante torneos deportivos municipales, Departamentales y/o Nacionales realizados.</v>
      </c>
      <c r="P985" s="96" t="s">
        <v>952</v>
      </c>
      <c r="Q985" s="96">
        <v>4</v>
      </c>
      <c r="R985" s="122" t="s">
        <v>953</v>
      </c>
      <c r="S985" s="125">
        <v>1</v>
      </c>
      <c r="T985" s="97" t="s">
        <v>2139</v>
      </c>
      <c r="U985" s="97" t="s">
        <v>2158</v>
      </c>
      <c r="V985" s="96" t="s">
        <v>952</v>
      </c>
      <c r="W985" s="125">
        <v>3</v>
      </c>
      <c r="X985" s="96" t="s">
        <v>956</v>
      </c>
      <c r="Y985" s="144">
        <v>3.6999999999999998E-2</v>
      </c>
      <c r="Z985" s="125">
        <v>0</v>
      </c>
      <c r="AA985" s="125">
        <v>0</v>
      </c>
      <c r="AB985" s="145">
        <v>1</v>
      </c>
      <c r="AC985" s="177">
        <v>3</v>
      </c>
      <c r="AD985" s="145">
        <v>1</v>
      </c>
      <c r="AE985" s="142">
        <v>3</v>
      </c>
      <c r="AF985" s="145">
        <v>1</v>
      </c>
      <c r="AG985" s="145"/>
      <c r="AH985" s="54">
        <f t="shared" si="37"/>
        <v>2</v>
      </c>
      <c r="AI985" s="54">
        <f t="shared" si="36"/>
        <v>1</v>
      </c>
      <c r="AJ985" s="135">
        <v>4177715</v>
      </c>
      <c r="AK985" s="148">
        <v>30402</v>
      </c>
      <c r="AL985" s="147" t="s">
        <v>957</v>
      </c>
      <c r="AM985" s="136">
        <v>4050000</v>
      </c>
      <c r="AN985" s="153"/>
    </row>
    <row r="986" spans="1:40" ht="38.25" x14ac:dyDescent="0.25">
      <c r="A986" s="96">
        <v>1</v>
      </c>
      <c r="B986" s="97" t="s">
        <v>5</v>
      </c>
      <c r="C986" s="96">
        <v>11</v>
      </c>
      <c r="D986" s="96" t="s">
        <v>949</v>
      </c>
      <c r="E986" s="97" t="s">
        <v>36</v>
      </c>
      <c r="F986" s="98">
        <v>1</v>
      </c>
      <c r="G986" s="96" t="s">
        <v>2136</v>
      </c>
      <c r="H986" s="97" t="s">
        <v>2137</v>
      </c>
      <c r="I986" s="96">
        <v>3</v>
      </c>
      <c r="J986" s="96">
        <v>10</v>
      </c>
      <c r="K986" s="97" t="s">
        <v>2138</v>
      </c>
      <c r="L986" s="98">
        <v>2020051290025</v>
      </c>
      <c r="M986" s="96">
        <v>2</v>
      </c>
      <c r="N986" s="96">
        <v>11112</v>
      </c>
      <c r="O986" s="97" t="str">
        <f>+VLOOKUP(N986,'[10]Productos PD'!$B$2:$C$349,2,FALSE)</f>
        <v>Acciones para el fomento deportivo mediante torneos deportivos municipales, Departamentales y/o Nacionales realizados.</v>
      </c>
      <c r="P986" s="96" t="s">
        <v>952</v>
      </c>
      <c r="Q986" s="96">
        <v>4</v>
      </c>
      <c r="R986" s="122" t="s">
        <v>953</v>
      </c>
      <c r="S986" s="125">
        <v>1</v>
      </c>
      <c r="T986" s="97" t="s">
        <v>2139</v>
      </c>
      <c r="U986" s="97" t="s">
        <v>2159</v>
      </c>
      <c r="V986" s="96" t="s">
        <v>952</v>
      </c>
      <c r="W986" s="125">
        <v>5</v>
      </c>
      <c r="X986" s="96" t="s">
        <v>956</v>
      </c>
      <c r="Y986" s="144">
        <v>3.6999999999999998E-2</v>
      </c>
      <c r="Z986" s="125">
        <v>0</v>
      </c>
      <c r="AA986" s="125">
        <v>0</v>
      </c>
      <c r="AB986" s="145">
        <v>1</v>
      </c>
      <c r="AC986" s="177">
        <v>0</v>
      </c>
      <c r="AD986" s="145">
        <v>2</v>
      </c>
      <c r="AE986" s="142">
        <v>1</v>
      </c>
      <c r="AF986" s="145">
        <v>2</v>
      </c>
      <c r="AG986" s="130"/>
      <c r="AH986" s="54">
        <f t="shared" si="37"/>
        <v>0.2</v>
      </c>
      <c r="AI986" s="54">
        <f t="shared" si="36"/>
        <v>0.2</v>
      </c>
      <c r="AJ986" s="135">
        <v>4177715</v>
      </c>
      <c r="AK986" s="148">
        <v>30402</v>
      </c>
      <c r="AL986" s="147" t="s">
        <v>957</v>
      </c>
      <c r="AM986" s="136">
        <v>4050000</v>
      </c>
      <c r="AN986" s="153"/>
    </row>
    <row r="987" spans="1:40" ht="38.25" x14ac:dyDescent="0.25">
      <c r="A987" s="96">
        <v>1</v>
      </c>
      <c r="B987" s="97" t="s">
        <v>5</v>
      </c>
      <c r="C987" s="96">
        <v>11</v>
      </c>
      <c r="D987" s="96" t="s">
        <v>949</v>
      </c>
      <c r="E987" s="97" t="s">
        <v>36</v>
      </c>
      <c r="F987" s="98">
        <v>1</v>
      </c>
      <c r="G987" s="96" t="s">
        <v>2136</v>
      </c>
      <c r="H987" s="97" t="s">
        <v>2137</v>
      </c>
      <c r="I987" s="96">
        <v>3</v>
      </c>
      <c r="J987" s="96">
        <v>10</v>
      </c>
      <c r="K987" s="97" t="s">
        <v>2138</v>
      </c>
      <c r="L987" s="98">
        <v>2020051290025</v>
      </c>
      <c r="M987" s="96">
        <v>2</v>
      </c>
      <c r="N987" s="96">
        <v>11112</v>
      </c>
      <c r="O987" s="97" t="str">
        <f>+VLOOKUP(N987,'[10]Productos PD'!$B$2:$C$349,2,FALSE)</f>
        <v>Acciones para el fomento deportivo mediante torneos deportivos municipales, Departamentales y/o Nacionales realizados.</v>
      </c>
      <c r="P987" s="96" t="s">
        <v>952</v>
      </c>
      <c r="Q987" s="96">
        <v>4</v>
      </c>
      <c r="R987" s="122" t="s">
        <v>953</v>
      </c>
      <c r="S987" s="125">
        <v>1</v>
      </c>
      <c r="T987" s="97" t="s">
        <v>2139</v>
      </c>
      <c r="U987" s="97" t="s">
        <v>2160</v>
      </c>
      <c r="V987" s="96" t="s">
        <v>952</v>
      </c>
      <c r="W987" s="125">
        <v>3</v>
      </c>
      <c r="X987" s="96" t="s">
        <v>956</v>
      </c>
      <c r="Y987" s="144">
        <v>3.6999999999999998E-2</v>
      </c>
      <c r="Z987" s="125">
        <v>0</v>
      </c>
      <c r="AA987" s="125">
        <v>0</v>
      </c>
      <c r="AB987" s="145">
        <v>1</v>
      </c>
      <c r="AC987" s="177">
        <v>0</v>
      </c>
      <c r="AD987" s="145">
        <v>1</v>
      </c>
      <c r="AE987" s="142">
        <v>2</v>
      </c>
      <c r="AF987" s="145">
        <v>1</v>
      </c>
      <c r="AG987" s="130"/>
      <c r="AH987" s="54">
        <f t="shared" si="37"/>
        <v>0.66666666666666663</v>
      </c>
      <c r="AI987" s="54">
        <f t="shared" si="36"/>
        <v>0.66666666666666663</v>
      </c>
      <c r="AJ987" s="135">
        <v>4177715</v>
      </c>
      <c r="AK987" s="148">
        <v>30402</v>
      </c>
      <c r="AL987" s="147" t="s">
        <v>957</v>
      </c>
      <c r="AM987" s="136">
        <v>4050000</v>
      </c>
      <c r="AN987" s="153"/>
    </row>
    <row r="988" spans="1:40" ht="38.25" x14ac:dyDescent="0.25">
      <c r="A988" s="96">
        <v>1</v>
      </c>
      <c r="B988" s="97" t="s">
        <v>5</v>
      </c>
      <c r="C988" s="96">
        <v>11</v>
      </c>
      <c r="D988" s="96" t="s">
        <v>949</v>
      </c>
      <c r="E988" s="97" t="s">
        <v>36</v>
      </c>
      <c r="F988" s="98">
        <v>1</v>
      </c>
      <c r="G988" s="96" t="s">
        <v>2136</v>
      </c>
      <c r="H988" s="97" t="s">
        <v>2137</v>
      </c>
      <c r="I988" s="96">
        <v>3</v>
      </c>
      <c r="J988" s="96">
        <v>10</v>
      </c>
      <c r="K988" s="97" t="s">
        <v>2138</v>
      </c>
      <c r="L988" s="98">
        <v>2020051290025</v>
      </c>
      <c r="M988" s="96">
        <v>2</v>
      </c>
      <c r="N988" s="96">
        <v>11112</v>
      </c>
      <c r="O988" s="97" t="str">
        <f>+VLOOKUP(N988,'[10]Productos PD'!$B$2:$C$349,2,FALSE)</f>
        <v>Acciones para el fomento deportivo mediante torneos deportivos municipales, Departamentales y/o Nacionales realizados.</v>
      </c>
      <c r="P988" s="96" t="s">
        <v>952</v>
      </c>
      <c r="Q988" s="96">
        <v>4</v>
      </c>
      <c r="R988" s="122" t="s">
        <v>953</v>
      </c>
      <c r="S988" s="125">
        <v>1</v>
      </c>
      <c r="T988" s="97" t="s">
        <v>2139</v>
      </c>
      <c r="U988" s="97" t="s">
        <v>2161</v>
      </c>
      <c r="V988" s="96" t="s">
        <v>952</v>
      </c>
      <c r="W988" s="125">
        <v>4</v>
      </c>
      <c r="X988" s="96" t="s">
        <v>956</v>
      </c>
      <c r="Y988" s="144">
        <v>3.6999999999999998E-2</v>
      </c>
      <c r="Z988" s="125">
        <v>0</v>
      </c>
      <c r="AA988" s="125">
        <v>0</v>
      </c>
      <c r="AB988" s="145">
        <v>1</v>
      </c>
      <c r="AC988" s="177">
        <v>2</v>
      </c>
      <c r="AD988" s="145">
        <v>1</v>
      </c>
      <c r="AE988" s="142">
        <v>3</v>
      </c>
      <c r="AF988" s="145">
        <v>2</v>
      </c>
      <c r="AG988" s="145"/>
      <c r="AH988" s="54">
        <f t="shared" si="37"/>
        <v>1.25</v>
      </c>
      <c r="AI988" s="54">
        <f t="shared" si="36"/>
        <v>1</v>
      </c>
      <c r="AJ988" s="135">
        <v>4177715</v>
      </c>
      <c r="AK988" s="148">
        <v>30402</v>
      </c>
      <c r="AL988" s="147" t="s">
        <v>957</v>
      </c>
      <c r="AM988" s="136">
        <v>4050000</v>
      </c>
      <c r="AN988" s="153"/>
    </row>
    <row r="989" spans="1:40" ht="38.25" x14ac:dyDescent="0.25">
      <c r="A989" s="96">
        <v>1</v>
      </c>
      <c r="B989" s="97" t="s">
        <v>5</v>
      </c>
      <c r="C989" s="96">
        <v>11</v>
      </c>
      <c r="D989" s="96" t="s">
        <v>949</v>
      </c>
      <c r="E989" s="97" t="s">
        <v>36</v>
      </c>
      <c r="F989" s="98">
        <v>1</v>
      </c>
      <c r="G989" s="96" t="s">
        <v>2136</v>
      </c>
      <c r="H989" s="97" t="s">
        <v>2137</v>
      </c>
      <c r="I989" s="96">
        <v>3</v>
      </c>
      <c r="J989" s="96">
        <v>10</v>
      </c>
      <c r="K989" s="97" t="s">
        <v>2138</v>
      </c>
      <c r="L989" s="98">
        <v>2020051290025</v>
      </c>
      <c r="M989" s="96">
        <v>2</v>
      </c>
      <c r="N989" s="96">
        <v>11112</v>
      </c>
      <c r="O989" s="97" t="str">
        <f>+VLOOKUP(N989,'[10]Productos PD'!$B$2:$C$349,2,FALSE)</f>
        <v>Acciones para el fomento deportivo mediante torneos deportivos municipales, Departamentales y/o Nacionales realizados.</v>
      </c>
      <c r="P989" s="96" t="s">
        <v>952</v>
      </c>
      <c r="Q989" s="96">
        <v>4</v>
      </c>
      <c r="R989" s="122" t="s">
        <v>953</v>
      </c>
      <c r="S989" s="125">
        <v>1</v>
      </c>
      <c r="T989" s="97" t="s">
        <v>2139</v>
      </c>
      <c r="U989" s="97" t="s">
        <v>2162</v>
      </c>
      <c r="V989" s="96" t="s">
        <v>952</v>
      </c>
      <c r="W989" s="125">
        <v>5</v>
      </c>
      <c r="X989" s="96" t="s">
        <v>956</v>
      </c>
      <c r="Y989" s="144">
        <v>3.6999999999999998E-2</v>
      </c>
      <c r="Z989" s="125">
        <v>0</v>
      </c>
      <c r="AA989" s="125">
        <v>0</v>
      </c>
      <c r="AB989" s="145">
        <v>1</v>
      </c>
      <c r="AC989" s="177">
        <v>4</v>
      </c>
      <c r="AD989" s="145">
        <v>2</v>
      </c>
      <c r="AE989" s="142">
        <v>4</v>
      </c>
      <c r="AF989" s="145">
        <v>2</v>
      </c>
      <c r="AG989" s="145"/>
      <c r="AH989" s="54">
        <f t="shared" si="37"/>
        <v>1.6</v>
      </c>
      <c r="AI989" s="54">
        <f t="shared" si="36"/>
        <v>1</v>
      </c>
      <c r="AJ989" s="135">
        <v>4177715</v>
      </c>
      <c r="AK989" s="148">
        <v>30402</v>
      </c>
      <c r="AL989" s="147" t="s">
        <v>957</v>
      </c>
      <c r="AM989" s="136">
        <v>4050000</v>
      </c>
      <c r="AN989" s="153"/>
    </row>
    <row r="990" spans="1:40" ht="38.25" x14ac:dyDescent="0.25">
      <c r="A990" s="96">
        <v>1</v>
      </c>
      <c r="B990" s="97" t="s">
        <v>5</v>
      </c>
      <c r="C990" s="96">
        <v>11</v>
      </c>
      <c r="D990" s="96" t="s">
        <v>949</v>
      </c>
      <c r="E990" s="97" t="s">
        <v>36</v>
      </c>
      <c r="F990" s="98">
        <v>1</v>
      </c>
      <c r="G990" s="96" t="s">
        <v>2136</v>
      </c>
      <c r="H990" s="97" t="s">
        <v>2137</v>
      </c>
      <c r="I990" s="96">
        <v>3</v>
      </c>
      <c r="J990" s="96">
        <v>10</v>
      </c>
      <c r="K990" s="97" t="s">
        <v>2138</v>
      </c>
      <c r="L990" s="98">
        <v>2020051290025</v>
      </c>
      <c r="M990" s="96">
        <v>2</v>
      </c>
      <c r="N990" s="96">
        <v>11112</v>
      </c>
      <c r="O990" s="97" t="str">
        <f>+VLOOKUP(N990,'[10]Productos PD'!$B$2:$C$349,2,FALSE)</f>
        <v>Acciones para el fomento deportivo mediante torneos deportivos municipales, Departamentales y/o Nacionales realizados.</v>
      </c>
      <c r="P990" s="96" t="s">
        <v>952</v>
      </c>
      <c r="Q990" s="96">
        <v>4</v>
      </c>
      <c r="R990" s="122" t="s">
        <v>953</v>
      </c>
      <c r="S990" s="125">
        <v>1</v>
      </c>
      <c r="T990" s="97" t="s">
        <v>2139</v>
      </c>
      <c r="U990" s="97" t="s">
        <v>2163</v>
      </c>
      <c r="V990" s="96" t="s">
        <v>952</v>
      </c>
      <c r="W990" s="125">
        <v>4</v>
      </c>
      <c r="X990" s="96" t="s">
        <v>956</v>
      </c>
      <c r="Y990" s="144">
        <v>3.6999999999999998E-2</v>
      </c>
      <c r="Z990" s="125">
        <v>1</v>
      </c>
      <c r="AA990" s="125">
        <v>0</v>
      </c>
      <c r="AB990" s="145">
        <v>1</v>
      </c>
      <c r="AC990" s="177">
        <v>2</v>
      </c>
      <c r="AD990" s="145">
        <v>1</v>
      </c>
      <c r="AE990" s="142">
        <v>3</v>
      </c>
      <c r="AF990" s="145">
        <v>1</v>
      </c>
      <c r="AG990" s="130"/>
      <c r="AH990" s="54">
        <f t="shared" si="37"/>
        <v>1.25</v>
      </c>
      <c r="AI990" s="54">
        <f t="shared" si="36"/>
        <v>1</v>
      </c>
      <c r="AJ990" s="135">
        <v>4177715</v>
      </c>
      <c r="AK990" s="148">
        <v>30402</v>
      </c>
      <c r="AL990" s="147" t="s">
        <v>957</v>
      </c>
      <c r="AM990" s="136">
        <v>4050000</v>
      </c>
      <c r="AN990" s="153"/>
    </row>
    <row r="991" spans="1:40" ht="38.25" x14ac:dyDescent="0.25">
      <c r="A991" s="96">
        <v>1</v>
      </c>
      <c r="B991" s="97" t="s">
        <v>5</v>
      </c>
      <c r="C991" s="96">
        <v>11</v>
      </c>
      <c r="D991" s="96" t="s">
        <v>949</v>
      </c>
      <c r="E991" s="97" t="s">
        <v>36</v>
      </c>
      <c r="F991" s="98">
        <v>1</v>
      </c>
      <c r="G991" s="96" t="s">
        <v>2136</v>
      </c>
      <c r="H991" s="97" t="s">
        <v>2137</v>
      </c>
      <c r="I991" s="96">
        <v>3</v>
      </c>
      <c r="J991" s="96">
        <v>10</v>
      </c>
      <c r="K991" s="97" t="s">
        <v>2138</v>
      </c>
      <c r="L991" s="98">
        <v>2020051290025</v>
      </c>
      <c r="M991" s="96">
        <v>2</v>
      </c>
      <c r="N991" s="96">
        <v>11112</v>
      </c>
      <c r="O991" s="97" t="str">
        <f>+VLOOKUP(N991,'[10]Productos PD'!$B$2:$C$349,2,FALSE)</f>
        <v>Acciones para el fomento deportivo mediante torneos deportivos municipales, Departamentales y/o Nacionales realizados.</v>
      </c>
      <c r="P991" s="96" t="s">
        <v>952</v>
      </c>
      <c r="Q991" s="96">
        <v>4</v>
      </c>
      <c r="R991" s="122" t="s">
        <v>953</v>
      </c>
      <c r="S991" s="125">
        <v>1</v>
      </c>
      <c r="T991" s="97" t="s">
        <v>2139</v>
      </c>
      <c r="U991" s="97" t="s">
        <v>2164</v>
      </c>
      <c r="V991" s="96" t="s">
        <v>952</v>
      </c>
      <c r="W991" s="125">
        <v>11</v>
      </c>
      <c r="X991" s="96" t="s">
        <v>956</v>
      </c>
      <c r="Y991" s="144">
        <v>3.6999999999999998E-2</v>
      </c>
      <c r="Z991" s="125">
        <v>0</v>
      </c>
      <c r="AA991" s="125">
        <v>0</v>
      </c>
      <c r="AB991" s="145">
        <v>3</v>
      </c>
      <c r="AC991" s="177">
        <v>1</v>
      </c>
      <c r="AD991" s="145">
        <v>4</v>
      </c>
      <c r="AE991" s="142">
        <v>4</v>
      </c>
      <c r="AF991" s="145">
        <v>4</v>
      </c>
      <c r="AG991" s="130"/>
      <c r="AH991" s="54">
        <f t="shared" si="37"/>
        <v>0.45454545454545453</v>
      </c>
      <c r="AI991" s="54">
        <f t="shared" si="36"/>
        <v>0.45454545454545453</v>
      </c>
      <c r="AJ991" s="135">
        <v>4177715</v>
      </c>
      <c r="AK991" s="148">
        <v>30402</v>
      </c>
      <c r="AL991" s="147" t="s">
        <v>957</v>
      </c>
      <c r="AM991" s="136">
        <v>4050000</v>
      </c>
      <c r="AN991" s="153"/>
    </row>
    <row r="992" spans="1:40" ht="38.25" x14ac:dyDescent="0.25">
      <c r="A992" s="96">
        <v>1</v>
      </c>
      <c r="B992" s="97" t="s">
        <v>5</v>
      </c>
      <c r="C992" s="96">
        <v>11</v>
      </c>
      <c r="D992" s="96" t="s">
        <v>949</v>
      </c>
      <c r="E992" s="97" t="s">
        <v>36</v>
      </c>
      <c r="F992" s="98">
        <v>1</v>
      </c>
      <c r="G992" s="96" t="s">
        <v>2136</v>
      </c>
      <c r="H992" s="97" t="s">
        <v>2137</v>
      </c>
      <c r="I992" s="96">
        <v>3</v>
      </c>
      <c r="J992" s="96">
        <v>10</v>
      </c>
      <c r="K992" s="97" t="s">
        <v>2138</v>
      </c>
      <c r="L992" s="98">
        <v>2020051290025</v>
      </c>
      <c r="M992" s="96">
        <v>2</v>
      </c>
      <c r="N992" s="96">
        <v>11112</v>
      </c>
      <c r="O992" s="97" t="str">
        <f>+VLOOKUP(N992,'[10]Productos PD'!$B$2:$C$349,2,FALSE)</f>
        <v>Acciones para el fomento deportivo mediante torneos deportivos municipales, Departamentales y/o Nacionales realizados.</v>
      </c>
      <c r="P992" s="96" t="s">
        <v>952</v>
      </c>
      <c r="Q992" s="96">
        <v>4</v>
      </c>
      <c r="R992" s="122" t="s">
        <v>953</v>
      </c>
      <c r="S992" s="125">
        <v>1</v>
      </c>
      <c r="T992" s="97" t="s">
        <v>2139</v>
      </c>
      <c r="U992" s="97" t="s">
        <v>2165</v>
      </c>
      <c r="V992" s="96" t="s">
        <v>952</v>
      </c>
      <c r="W992" s="125">
        <v>3</v>
      </c>
      <c r="X992" s="96" t="s">
        <v>956</v>
      </c>
      <c r="Y992" s="144">
        <v>3.6999999999999998E-2</v>
      </c>
      <c r="Z992" s="125">
        <v>0</v>
      </c>
      <c r="AA992" s="125">
        <v>0</v>
      </c>
      <c r="AB992" s="145">
        <v>1</v>
      </c>
      <c r="AC992" s="177">
        <v>1</v>
      </c>
      <c r="AD992" s="145">
        <v>1</v>
      </c>
      <c r="AE992" s="142">
        <v>2</v>
      </c>
      <c r="AF992" s="145">
        <v>1</v>
      </c>
      <c r="AG992" s="145"/>
      <c r="AH992" s="54">
        <f t="shared" si="37"/>
        <v>1</v>
      </c>
      <c r="AI992" s="54">
        <f t="shared" si="36"/>
        <v>1</v>
      </c>
      <c r="AJ992" s="135">
        <v>4177715</v>
      </c>
      <c r="AK992" s="148">
        <v>30402</v>
      </c>
      <c r="AL992" s="147" t="s">
        <v>957</v>
      </c>
      <c r="AM992" s="136">
        <v>4050000</v>
      </c>
      <c r="AN992" s="153"/>
    </row>
    <row r="993" spans="1:40" ht="38.25" x14ac:dyDescent="0.25">
      <c r="A993" s="96">
        <v>1</v>
      </c>
      <c r="B993" s="97" t="s">
        <v>5</v>
      </c>
      <c r="C993" s="96">
        <v>11</v>
      </c>
      <c r="D993" s="96" t="s">
        <v>949</v>
      </c>
      <c r="E993" s="97" t="s">
        <v>36</v>
      </c>
      <c r="F993" s="98">
        <v>1</v>
      </c>
      <c r="G993" s="96" t="s">
        <v>2136</v>
      </c>
      <c r="H993" s="97" t="s">
        <v>2137</v>
      </c>
      <c r="I993" s="96">
        <v>3</v>
      </c>
      <c r="J993" s="96">
        <v>10</v>
      </c>
      <c r="K993" s="97" t="s">
        <v>2138</v>
      </c>
      <c r="L993" s="98">
        <v>2020051290025</v>
      </c>
      <c r="M993" s="96">
        <v>2</v>
      </c>
      <c r="N993" s="96">
        <v>11112</v>
      </c>
      <c r="O993" s="97" t="str">
        <f>+VLOOKUP(N993,'[10]Productos PD'!$B$2:$C$349,2,FALSE)</f>
        <v>Acciones para el fomento deportivo mediante torneos deportivos municipales, Departamentales y/o Nacionales realizados.</v>
      </c>
      <c r="P993" s="96" t="s">
        <v>952</v>
      </c>
      <c r="Q993" s="96">
        <v>4</v>
      </c>
      <c r="R993" s="122" t="s">
        <v>953</v>
      </c>
      <c r="S993" s="125">
        <v>1</v>
      </c>
      <c r="T993" s="97" t="s">
        <v>2139</v>
      </c>
      <c r="U993" s="97" t="s">
        <v>2166</v>
      </c>
      <c r="V993" s="96" t="s">
        <v>952</v>
      </c>
      <c r="W993" s="125">
        <v>3</v>
      </c>
      <c r="X993" s="96" t="s">
        <v>956</v>
      </c>
      <c r="Y993" s="144">
        <v>3.6999999999999998E-2</v>
      </c>
      <c r="Z993" s="125">
        <v>0</v>
      </c>
      <c r="AA993" s="125">
        <v>0</v>
      </c>
      <c r="AB993" s="145">
        <v>1</v>
      </c>
      <c r="AC993" s="177">
        <v>1</v>
      </c>
      <c r="AD993" s="145">
        <v>1</v>
      </c>
      <c r="AE993" s="142">
        <v>1</v>
      </c>
      <c r="AF993" s="145">
        <v>1</v>
      </c>
      <c r="AG993" s="145"/>
      <c r="AH993" s="54">
        <f t="shared" si="37"/>
        <v>0.66666666666666663</v>
      </c>
      <c r="AI993" s="54">
        <f t="shared" si="36"/>
        <v>0.66666666666666663</v>
      </c>
      <c r="AJ993" s="135">
        <v>4177715</v>
      </c>
      <c r="AK993" s="148">
        <v>30402</v>
      </c>
      <c r="AL993" s="147" t="s">
        <v>957</v>
      </c>
      <c r="AM993" s="136">
        <v>4050000</v>
      </c>
      <c r="AN993" s="153"/>
    </row>
    <row r="994" spans="1:40" ht="38.25" x14ac:dyDescent="0.25">
      <c r="A994" s="96">
        <v>1</v>
      </c>
      <c r="B994" s="97" t="s">
        <v>5</v>
      </c>
      <c r="C994" s="96">
        <v>11</v>
      </c>
      <c r="D994" s="96" t="s">
        <v>949</v>
      </c>
      <c r="E994" s="97" t="s">
        <v>36</v>
      </c>
      <c r="F994" s="98">
        <v>1</v>
      </c>
      <c r="G994" s="96" t="s">
        <v>2136</v>
      </c>
      <c r="H994" s="97" t="s">
        <v>2137</v>
      </c>
      <c r="I994" s="96">
        <v>3</v>
      </c>
      <c r="J994" s="96">
        <v>10</v>
      </c>
      <c r="K994" s="97" t="s">
        <v>2138</v>
      </c>
      <c r="L994" s="98">
        <v>2020051290025</v>
      </c>
      <c r="M994" s="96">
        <v>2</v>
      </c>
      <c r="N994" s="96">
        <v>11112</v>
      </c>
      <c r="O994" s="97" t="str">
        <f>+VLOOKUP(N994,'[10]Productos PD'!$B$2:$C$349,2,FALSE)</f>
        <v>Acciones para el fomento deportivo mediante torneos deportivos municipales, Departamentales y/o Nacionales realizados.</v>
      </c>
      <c r="P994" s="96" t="s">
        <v>952</v>
      </c>
      <c r="Q994" s="96">
        <v>4</v>
      </c>
      <c r="R994" s="122" t="s">
        <v>953</v>
      </c>
      <c r="S994" s="125">
        <v>1</v>
      </c>
      <c r="T994" s="97" t="s">
        <v>2139</v>
      </c>
      <c r="U994" s="97" t="s">
        <v>2167</v>
      </c>
      <c r="V994" s="96" t="s">
        <v>952</v>
      </c>
      <c r="W994" s="125">
        <v>4</v>
      </c>
      <c r="X994" s="96" t="s">
        <v>956</v>
      </c>
      <c r="Y994" s="144">
        <v>3.6999999999999998E-2</v>
      </c>
      <c r="Z994" s="125">
        <v>0</v>
      </c>
      <c r="AA994" s="125">
        <v>0</v>
      </c>
      <c r="AB994" s="145">
        <v>1</v>
      </c>
      <c r="AC994" s="177">
        <v>0</v>
      </c>
      <c r="AD994" s="145">
        <v>2</v>
      </c>
      <c r="AE994" s="142">
        <v>1</v>
      </c>
      <c r="AF994" s="145">
        <v>1</v>
      </c>
      <c r="AG994" s="145"/>
      <c r="AH994" s="54">
        <f t="shared" si="37"/>
        <v>0.25</v>
      </c>
      <c r="AI994" s="54">
        <f t="shared" si="36"/>
        <v>0.25</v>
      </c>
      <c r="AJ994" s="135">
        <v>4177715</v>
      </c>
      <c r="AK994" s="148">
        <v>30402</v>
      </c>
      <c r="AL994" s="147" t="s">
        <v>957</v>
      </c>
      <c r="AM994" s="136">
        <v>4050000</v>
      </c>
      <c r="AN994" s="153"/>
    </row>
    <row r="995" spans="1:40" ht="38.25" x14ac:dyDescent="0.25">
      <c r="A995" s="96">
        <v>1</v>
      </c>
      <c r="B995" s="97" t="s">
        <v>5</v>
      </c>
      <c r="C995" s="96">
        <v>11</v>
      </c>
      <c r="D995" s="96" t="s">
        <v>949</v>
      </c>
      <c r="E995" s="97" t="s">
        <v>36</v>
      </c>
      <c r="F995" s="98">
        <v>1</v>
      </c>
      <c r="G995" s="96" t="s">
        <v>2136</v>
      </c>
      <c r="H995" s="97" t="s">
        <v>2137</v>
      </c>
      <c r="I995" s="96">
        <v>3</v>
      </c>
      <c r="J995" s="96">
        <v>10</v>
      </c>
      <c r="K995" s="97" t="s">
        <v>2138</v>
      </c>
      <c r="L995" s="98">
        <v>2020051290025</v>
      </c>
      <c r="M995" s="96">
        <v>2</v>
      </c>
      <c r="N995" s="96">
        <v>11112</v>
      </c>
      <c r="O995" s="97" t="str">
        <f>+VLOOKUP(N995,'[10]Productos PD'!$B$2:$C$349,2,FALSE)</f>
        <v>Acciones para el fomento deportivo mediante torneos deportivos municipales, Departamentales y/o Nacionales realizados.</v>
      </c>
      <c r="P995" s="96" t="s">
        <v>952</v>
      </c>
      <c r="Q995" s="96">
        <v>4</v>
      </c>
      <c r="R995" s="122" t="s">
        <v>953</v>
      </c>
      <c r="S995" s="125">
        <v>1</v>
      </c>
      <c r="T995" s="97" t="s">
        <v>2139</v>
      </c>
      <c r="U995" s="97" t="s">
        <v>2168</v>
      </c>
      <c r="V995" s="96" t="s">
        <v>952</v>
      </c>
      <c r="W995" s="125">
        <v>2</v>
      </c>
      <c r="X995" s="96" t="s">
        <v>956</v>
      </c>
      <c r="Y995" s="144">
        <v>3.6999999999999998E-2</v>
      </c>
      <c r="Z995" s="125">
        <v>0</v>
      </c>
      <c r="AA995" s="125">
        <v>0</v>
      </c>
      <c r="AB995" s="145">
        <v>1</v>
      </c>
      <c r="AC995" s="177">
        <v>0</v>
      </c>
      <c r="AD995" s="145">
        <v>1</v>
      </c>
      <c r="AE995" s="142">
        <v>1</v>
      </c>
      <c r="AF995" s="145">
        <v>0</v>
      </c>
      <c r="AG995" s="145"/>
      <c r="AH995" s="54">
        <f t="shared" si="37"/>
        <v>0.5</v>
      </c>
      <c r="AI995" s="54">
        <f t="shared" si="36"/>
        <v>0.5</v>
      </c>
      <c r="AJ995" s="135">
        <v>4177715</v>
      </c>
      <c r="AK995" s="148">
        <v>30402</v>
      </c>
      <c r="AL995" s="147" t="s">
        <v>957</v>
      </c>
      <c r="AM995" s="136">
        <v>4050000</v>
      </c>
      <c r="AN995" s="153"/>
    </row>
    <row r="996" spans="1:40" ht="38.25" x14ac:dyDescent="0.25">
      <c r="A996" s="96">
        <v>1</v>
      </c>
      <c r="B996" s="97" t="s">
        <v>5</v>
      </c>
      <c r="C996" s="96">
        <v>11</v>
      </c>
      <c r="D996" s="96" t="s">
        <v>949</v>
      </c>
      <c r="E996" s="97" t="s">
        <v>36</v>
      </c>
      <c r="F996" s="98">
        <v>1</v>
      </c>
      <c r="G996" s="96" t="s">
        <v>2136</v>
      </c>
      <c r="H996" s="97" t="s">
        <v>2137</v>
      </c>
      <c r="I996" s="96">
        <v>3</v>
      </c>
      <c r="J996" s="96">
        <v>10</v>
      </c>
      <c r="K996" s="97" t="s">
        <v>2138</v>
      </c>
      <c r="L996" s="98">
        <v>2020051290025</v>
      </c>
      <c r="M996" s="96">
        <v>2</v>
      </c>
      <c r="N996" s="96">
        <v>11112</v>
      </c>
      <c r="O996" s="97" t="str">
        <f>+VLOOKUP(N996,'[10]Productos PD'!$B$2:$C$349,2,FALSE)</f>
        <v>Acciones para el fomento deportivo mediante torneos deportivos municipales, Departamentales y/o Nacionales realizados.</v>
      </c>
      <c r="P996" s="96" t="s">
        <v>952</v>
      </c>
      <c r="Q996" s="96">
        <v>4</v>
      </c>
      <c r="R996" s="122" t="s">
        <v>953</v>
      </c>
      <c r="S996" s="125">
        <v>1</v>
      </c>
      <c r="T996" s="97" t="s">
        <v>2139</v>
      </c>
      <c r="U996" s="97" t="s">
        <v>2169</v>
      </c>
      <c r="V996" s="96" t="s">
        <v>952</v>
      </c>
      <c r="W996" s="125">
        <v>3</v>
      </c>
      <c r="X996" s="96" t="s">
        <v>956</v>
      </c>
      <c r="Y996" s="144">
        <v>3.6999999999999998E-2</v>
      </c>
      <c r="Z996" s="125">
        <v>0</v>
      </c>
      <c r="AA996" s="125">
        <v>0</v>
      </c>
      <c r="AB996" s="145">
        <v>1</v>
      </c>
      <c r="AC996" s="177">
        <v>1</v>
      </c>
      <c r="AD996" s="145">
        <v>1</v>
      </c>
      <c r="AE996" s="142">
        <v>1</v>
      </c>
      <c r="AF996" s="145">
        <v>1</v>
      </c>
      <c r="AG996" s="130"/>
      <c r="AH996" s="54">
        <f t="shared" si="37"/>
        <v>0.66666666666666663</v>
      </c>
      <c r="AI996" s="54">
        <f t="shared" si="36"/>
        <v>0.66666666666666663</v>
      </c>
      <c r="AJ996" s="135">
        <v>4177715</v>
      </c>
      <c r="AK996" s="148">
        <v>30402</v>
      </c>
      <c r="AL996" s="147" t="s">
        <v>957</v>
      </c>
      <c r="AM996" s="136">
        <v>4050000</v>
      </c>
      <c r="AN996" s="153"/>
    </row>
    <row r="997" spans="1:40" ht="38.25" x14ac:dyDescent="0.25">
      <c r="A997" s="96">
        <v>1</v>
      </c>
      <c r="B997" s="97" t="s">
        <v>5</v>
      </c>
      <c r="C997" s="96">
        <v>11</v>
      </c>
      <c r="D997" s="96" t="s">
        <v>949</v>
      </c>
      <c r="E997" s="97" t="s">
        <v>36</v>
      </c>
      <c r="F997" s="98">
        <v>1</v>
      </c>
      <c r="G997" s="96" t="s">
        <v>2136</v>
      </c>
      <c r="H997" s="97" t="s">
        <v>2137</v>
      </c>
      <c r="I997" s="96">
        <v>3</v>
      </c>
      <c r="J997" s="96">
        <v>10</v>
      </c>
      <c r="K997" s="97" t="s">
        <v>2138</v>
      </c>
      <c r="L997" s="98">
        <v>2020051290025</v>
      </c>
      <c r="M997" s="96">
        <v>2</v>
      </c>
      <c r="N997" s="96">
        <v>11112</v>
      </c>
      <c r="O997" s="97" t="str">
        <f>+VLOOKUP(N997,'[10]Productos PD'!$B$2:$C$349,2,FALSE)</f>
        <v>Acciones para el fomento deportivo mediante torneos deportivos municipales, Departamentales y/o Nacionales realizados.</v>
      </c>
      <c r="P997" s="96" t="s">
        <v>952</v>
      </c>
      <c r="Q997" s="96">
        <v>4</v>
      </c>
      <c r="R997" s="122" t="s">
        <v>953</v>
      </c>
      <c r="S997" s="125">
        <v>1</v>
      </c>
      <c r="T997" s="97" t="s">
        <v>2139</v>
      </c>
      <c r="U997" s="97" t="s">
        <v>2170</v>
      </c>
      <c r="V997" s="96" t="s">
        <v>952</v>
      </c>
      <c r="W997" s="125">
        <v>4</v>
      </c>
      <c r="X997" s="96" t="s">
        <v>956</v>
      </c>
      <c r="Y997" s="144">
        <v>3.6999999999999998E-2</v>
      </c>
      <c r="Z997" s="125">
        <v>0</v>
      </c>
      <c r="AA997" s="125">
        <v>0</v>
      </c>
      <c r="AB997" s="145">
        <v>1</v>
      </c>
      <c r="AC997" s="177">
        <v>1</v>
      </c>
      <c r="AD997" s="145">
        <v>2</v>
      </c>
      <c r="AE997" s="142">
        <v>2</v>
      </c>
      <c r="AF997" s="145">
        <v>1</v>
      </c>
      <c r="AG997" s="130"/>
      <c r="AH997" s="54">
        <f t="shared" si="37"/>
        <v>0.75</v>
      </c>
      <c r="AI997" s="54">
        <f t="shared" si="36"/>
        <v>0.75</v>
      </c>
      <c r="AJ997" s="135">
        <v>4177715</v>
      </c>
      <c r="AK997" s="148">
        <v>30402</v>
      </c>
      <c r="AL997" s="147" t="s">
        <v>957</v>
      </c>
      <c r="AM997" s="136">
        <v>4050000</v>
      </c>
      <c r="AN997" s="153"/>
    </row>
    <row r="998" spans="1:40" ht="38.25" x14ac:dyDescent="0.25">
      <c r="A998" s="96">
        <v>1</v>
      </c>
      <c r="B998" s="97" t="s">
        <v>5</v>
      </c>
      <c r="C998" s="96">
        <v>11</v>
      </c>
      <c r="D998" s="96" t="s">
        <v>949</v>
      </c>
      <c r="E998" s="97" t="s">
        <v>36</v>
      </c>
      <c r="F998" s="98">
        <v>1</v>
      </c>
      <c r="G998" s="96" t="s">
        <v>2136</v>
      </c>
      <c r="H998" s="97" t="s">
        <v>2137</v>
      </c>
      <c r="I998" s="96">
        <v>3</v>
      </c>
      <c r="J998" s="96">
        <v>10</v>
      </c>
      <c r="K998" s="97" t="s">
        <v>2138</v>
      </c>
      <c r="L998" s="98">
        <v>2020051290025</v>
      </c>
      <c r="M998" s="96">
        <v>2</v>
      </c>
      <c r="N998" s="96">
        <v>11112</v>
      </c>
      <c r="O998" s="97" t="str">
        <f>+VLOOKUP(N998,'[10]Productos PD'!$B$2:$C$349,2,FALSE)</f>
        <v>Acciones para el fomento deportivo mediante torneos deportivos municipales, Departamentales y/o Nacionales realizados.</v>
      </c>
      <c r="P998" s="96" t="s">
        <v>952</v>
      </c>
      <c r="Q998" s="96">
        <v>4</v>
      </c>
      <c r="R998" s="122" t="s">
        <v>953</v>
      </c>
      <c r="S998" s="125">
        <v>1</v>
      </c>
      <c r="T998" s="97" t="s">
        <v>2139</v>
      </c>
      <c r="U998" s="97" t="s">
        <v>2171</v>
      </c>
      <c r="V998" s="96" t="s">
        <v>952</v>
      </c>
      <c r="W998" s="125">
        <v>3</v>
      </c>
      <c r="X998" s="96" t="s">
        <v>956</v>
      </c>
      <c r="Y998" s="144">
        <v>3.6999999999999998E-2</v>
      </c>
      <c r="Z998" s="125">
        <v>0</v>
      </c>
      <c r="AA998" s="125">
        <v>0</v>
      </c>
      <c r="AB998" s="145">
        <v>1</v>
      </c>
      <c r="AC998" s="177">
        <v>0</v>
      </c>
      <c r="AD998" s="145">
        <v>1</v>
      </c>
      <c r="AE998" s="142">
        <v>1</v>
      </c>
      <c r="AF998" s="145">
        <v>1</v>
      </c>
      <c r="AG998" s="145"/>
      <c r="AH998" s="54">
        <f t="shared" si="37"/>
        <v>0.33333333333333331</v>
      </c>
      <c r="AI998" s="54">
        <f t="shared" si="36"/>
        <v>0.33333333333333331</v>
      </c>
      <c r="AJ998" s="135">
        <v>4177715</v>
      </c>
      <c r="AK998" s="148">
        <v>30402</v>
      </c>
      <c r="AL998" s="147" t="s">
        <v>957</v>
      </c>
      <c r="AM998" s="136">
        <v>4050000</v>
      </c>
      <c r="AN998" s="153"/>
    </row>
    <row r="999" spans="1:40" ht="38.25" x14ac:dyDescent="0.25">
      <c r="A999" s="96">
        <v>1</v>
      </c>
      <c r="B999" s="97" t="s">
        <v>5</v>
      </c>
      <c r="C999" s="96">
        <v>11</v>
      </c>
      <c r="D999" s="96" t="s">
        <v>949</v>
      </c>
      <c r="E999" s="97" t="s">
        <v>36</v>
      </c>
      <c r="F999" s="98">
        <v>1</v>
      </c>
      <c r="G999" s="96" t="s">
        <v>2136</v>
      </c>
      <c r="H999" s="97" t="s">
        <v>2137</v>
      </c>
      <c r="I999" s="96">
        <v>3</v>
      </c>
      <c r="J999" s="96">
        <v>10</v>
      </c>
      <c r="K999" s="97" t="s">
        <v>2138</v>
      </c>
      <c r="L999" s="98">
        <v>2020051290025</v>
      </c>
      <c r="M999" s="96">
        <v>3</v>
      </c>
      <c r="N999" s="96">
        <v>11113</v>
      </c>
      <c r="O999" s="97" t="str">
        <f>+VLOOKUP(N999,'[10]Productos PD'!$B$2:$C$349,2,FALSE)</f>
        <v>Acciones de formación, iniciación y rotación deportiva Implementados en la zona urbana y rural.</v>
      </c>
      <c r="P999" s="96" t="s">
        <v>952</v>
      </c>
      <c r="Q999" s="96">
        <v>4</v>
      </c>
      <c r="R999" s="122" t="s">
        <v>953</v>
      </c>
      <c r="S999" s="125">
        <v>1</v>
      </c>
      <c r="T999" s="97" t="s">
        <v>2139</v>
      </c>
      <c r="U999" s="97" t="s">
        <v>2172</v>
      </c>
      <c r="V999" s="96" t="s">
        <v>952</v>
      </c>
      <c r="W999" s="125">
        <v>640</v>
      </c>
      <c r="X999" s="96" t="s">
        <v>956</v>
      </c>
      <c r="Y999" s="144">
        <v>0.14199999999999999</v>
      </c>
      <c r="Z999" s="125">
        <v>200</v>
      </c>
      <c r="AA999" s="125">
        <v>427</v>
      </c>
      <c r="AB999" s="145">
        <v>120</v>
      </c>
      <c r="AC999" s="177">
        <v>34</v>
      </c>
      <c r="AD999" s="145">
        <v>200</v>
      </c>
      <c r="AE999" s="142">
        <v>136</v>
      </c>
      <c r="AF999" s="145">
        <v>120</v>
      </c>
      <c r="AG999" s="130"/>
      <c r="AH999" s="54">
        <f t="shared" si="37"/>
        <v>0.93281250000000004</v>
      </c>
      <c r="AI999" s="54">
        <f t="shared" si="36"/>
        <v>0.93281250000000004</v>
      </c>
      <c r="AJ999" s="135">
        <f>2647103+18073805</f>
        <v>20720908</v>
      </c>
      <c r="AK999" s="148">
        <v>30402</v>
      </c>
      <c r="AL999" s="147" t="s">
        <v>957</v>
      </c>
      <c r="AM999" s="136">
        <v>18900000</v>
      </c>
      <c r="AN999" s="153"/>
    </row>
    <row r="1000" spans="1:40" ht="38.25" x14ac:dyDescent="0.25">
      <c r="A1000" s="96">
        <v>1</v>
      </c>
      <c r="B1000" s="97" t="s">
        <v>5</v>
      </c>
      <c r="C1000" s="96">
        <v>11</v>
      </c>
      <c r="D1000" s="96" t="s">
        <v>949</v>
      </c>
      <c r="E1000" s="97" t="s">
        <v>36</v>
      </c>
      <c r="F1000" s="98">
        <v>1</v>
      </c>
      <c r="G1000" s="96" t="s">
        <v>2136</v>
      </c>
      <c r="H1000" s="97" t="s">
        <v>2137</v>
      </c>
      <c r="I1000" s="96">
        <v>3</v>
      </c>
      <c r="J1000" s="96">
        <v>10</v>
      </c>
      <c r="K1000" s="97" t="s">
        <v>2138</v>
      </c>
      <c r="L1000" s="98">
        <v>2020051290025</v>
      </c>
      <c r="M1000" s="96">
        <v>3</v>
      </c>
      <c r="N1000" s="96">
        <v>11113</v>
      </c>
      <c r="O1000" s="97" t="str">
        <f>+VLOOKUP(N1000,'[10]Productos PD'!$B$2:$C$349,2,FALSE)</f>
        <v>Acciones de formación, iniciación y rotación deportiva Implementados en la zona urbana y rural.</v>
      </c>
      <c r="P1000" s="96" t="s">
        <v>952</v>
      </c>
      <c r="Q1000" s="96">
        <v>4</v>
      </c>
      <c r="R1000" s="122" t="s">
        <v>953</v>
      </c>
      <c r="S1000" s="125">
        <v>1</v>
      </c>
      <c r="T1000" s="97" t="s">
        <v>2139</v>
      </c>
      <c r="U1000" s="97" t="s">
        <v>2172</v>
      </c>
      <c r="V1000" s="96" t="s">
        <v>952</v>
      </c>
      <c r="W1000" s="125">
        <v>640</v>
      </c>
      <c r="X1000" s="96" t="s">
        <v>956</v>
      </c>
      <c r="Y1000" s="144">
        <v>0.14199999999999999</v>
      </c>
      <c r="Z1000" s="125">
        <v>200</v>
      </c>
      <c r="AA1000" s="125">
        <v>427</v>
      </c>
      <c r="AB1000" s="145">
        <v>120</v>
      </c>
      <c r="AC1000" s="177">
        <v>34</v>
      </c>
      <c r="AD1000" s="145">
        <v>200</v>
      </c>
      <c r="AE1000" s="142">
        <v>136</v>
      </c>
      <c r="AF1000" s="145">
        <v>120</v>
      </c>
      <c r="AG1000" s="145"/>
      <c r="AH1000" s="54">
        <v>0</v>
      </c>
      <c r="AI1000" s="54">
        <f t="shared" si="36"/>
        <v>0</v>
      </c>
      <c r="AJ1000" s="135">
        <v>38164546.265000001</v>
      </c>
      <c r="AK1000" s="148">
        <v>50402</v>
      </c>
      <c r="AL1000" s="147" t="s">
        <v>1433</v>
      </c>
      <c r="AM1000" s="136">
        <v>32552821</v>
      </c>
      <c r="AN1000" s="153"/>
    </row>
    <row r="1001" spans="1:40" ht="38.25" x14ac:dyDescent="0.25">
      <c r="A1001" s="96">
        <v>1</v>
      </c>
      <c r="B1001" s="97" t="s">
        <v>5</v>
      </c>
      <c r="C1001" s="96">
        <v>11</v>
      </c>
      <c r="D1001" s="96" t="s">
        <v>949</v>
      </c>
      <c r="E1001" s="97" t="s">
        <v>36</v>
      </c>
      <c r="F1001" s="98">
        <v>1</v>
      </c>
      <c r="G1001" s="96" t="s">
        <v>2136</v>
      </c>
      <c r="H1001" s="97" t="s">
        <v>2137</v>
      </c>
      <c r="I1001" s="96">
        <v>3</v>
      </c>
      <c r="J1001" s="96">
        <v>10</v>
      </c>
      <c r="K1001" s="97" t="s">
        <v>2138</v>
      </c>
      <c r="L1001" s="98">
        <v>2020051290025</v>
      </c>
      <c r="M1001" s="96">
        <v>3</v>
      </c>
      <c r="N1001" s="96">
        <v>11113</v>
      </c>
      <c r="O1001" s="97" t="str">
        <f>+VLOOKUP(N1001,'[10]Productos PD'!$B$2:$C$349,2,FALSE)</f>
        <v>Acciones de formación, iniciación y rotación deportiva Implementados en la zona urbana y rural.</v>
      </c>
      <c r="P1001" s="96" t="s">
        <v>952</v>
      </c>
      <c r="Q1001" s="96">
        <v>4</v>
      </c>
      <c r="R1001" s="122" t="s">
        <v>953</v>
      </c>
      <c r="S1001" s="125">
        <v>1</v>
      </c>
      <c r="T1001" s="97" t="s">
        <v>2139</v>
      </c>
      <c r="U1001" s="97" t="s">
        <v>2173</v>
      </c>
      <c r="V1001" s="96" t="s">
        <v>952</v>
      </c>
      <c r="W1001" s="125">
        <v>640</v>
      </c>
      <c r="X1001" s="96" t="s">
        <v>956</v>
      </c>
      <c r="Y1001" s="144">
        <v>0.14199999999999999</v>
      </c>
      <c r="Z1001" s="125">
        <v>200</v>
      </c>
      <c r="AA1001" s="125">
        <v>184</v>
      </c>
      <c r="AB1001" s="145">
        <v>120</v>
      </c>
      <c r="AC1001" s="177">
        <v>120</v>
      </c>
      <c r="AD1001" s="145">
        <v>200</v>
      </c>
      <c r="AE1001" s="142">
        <v>35</v>
      </c>
      <c r="AF1001" s="145">
        <v>120</v>
      </c>
      <c r="AG1001" s="145"/>
      <c r="AH1001" s="54">
        <v>0</v>
      </c>
      <c r="AI1001" s="54">
        <f t="shared" si="36"/>
        <v>0</v>
      </c>
      <c r="AJ1001" s="135">
        <v>20720908</v>
      </c>
      <c r="AK1001" s="148">
        <v>30402</v>
      </c>
      <c r="AL1001" s="147" t="s">
        <v>957</v>
      </c>
      <c r="AM1001" s="136">
        <v>19500000</v>
      </c>
      <c r="AN1001" s="153"/>
    </row>
    <row r="1002" spans="1:40" ht="38.25" x14ac:dyDescent="0.25">
      <c r="A1002" s="96">
        <v>1</v>
      </c>
      <c r="B1002" s="97" t="s">
        <v>5</v>
      </c>
      <c r="C1002" s="96">
        <v>11</v>
      </c>
      <c r="D1002" s="96" t="s">
        <v>949</v>
      </c>
      <c r="E1002" s="97" t="s">
        <v>36</v>
      </c>
      <c r="F1002" s="98">
        <v>1</v>
      </c>
      <c r="G1002" s="96" t="s">
        <v>2136</v>
      </c>
      <c r="H1002" s="97" t="s">
        <v>2137</v>
      </c>
      <c r="I1002" s="96">
        <v>3</v>
      </c>
      <c r="J1002" s="96">
        <v>10</v>
      </c>
      <c r="K1002" s="97" t="s">
        <v>2138</v>
      </c>
      <c r="L1002" s="98">
        <v>2020051290025</v>
      </c>
      <c r="M1002" s="96">
        <v>3</v>
      </c>
      <c r="N1002" s="96">
        <v>11113</v>
      </c>
      <c r="O1002" s="97" t="str">
        <f>+VLOOKUP(N1002,'[10]Productos PD'!$B$2:$C$349,2,FALSE)</f>
        <v>Acciones de formación, iniciación y rotación deportiva Implementados en la zona urbana y rural.</v>
      </c>
      <c r="P1002" s="96" t="s">
        <v>952</v>
      </c>
      <c r="Q1002" s="96">
        <v>4</v>
      </c>
      <c r="R1002" s="122" t="s">
        <v>953</v>
      </c>
      <c r="S1002" s="125">
        <v>1</v>
      </c>
      <c r="T1002" s="97" t="s">
        <v>2139</v>
      </c>
      <c r="U1002" s="97" t="s">
        <v>2174</v>
      </c>
      <c r="V1002" s="96" t="s">
        <v>952</v>
      </c>
      <c r="W1002" s="125">
        <v>640</v>
      </c>
      <c r="X1002" s="96" t="s">
        <v>956</v>
      </c>
      <c r="Y1002" s="144">
        <v>0.14199999999999999</v>
      </c>
      <c r="Z1002" s="125">
        <v>200</v>
      </c>
      <c r="AA1002" s="125">
        <v>218</v>
      </c>
      <c r="AB1002" s="145">
        <v>120</v>
      </c>
      <c r="AC1002" s="177">
        <v>34</v>
      </c>
      <c r="AD1002" s="145">
        <v>200</v>
      </c>
      <c r="AE1002" s="142">
        <v>59</v>
      </c>
      <c r="AF1002" s="145">
        <v>120</v>
      </c>
      <c r="AG1002" s="145"/>
      <c r="AH1002" s="54">
        <f t="shared" si="37"/>
        <v>0.48593750000000002</v>
      </c>
      <c r="AI1002" s="54">
        <f t="shared" si="36"/>
        <v>0.48593750000000002</v>
      </c>
      <c r="AJ1002" s="135">
        <v>20720908</v>
      </c>
      <c r="AK1002" s="148">
        <v>30402</v>
      </c>
      <c r="AL1002" s="147" t="s">
        <v>957</v>
      </c>
      <c r="AM1002" s="136">
        <v>18977000</v>
      </c>
      <c r="AN1002" s="153"/>
    </row>
    <row r="1003" spans="1:40" ht="38.25" x14ac:dyDescent="0.25">
      <c r="A1003" s="96">
        <v>1</v>
      </c>
      <c r="B1003" s="97" t="s">
        <v>5</v>
      </c>
      <c r="C1003" s="96">
        <v>11</v>
      </c>
      <c r="D1003" s="96" t="s">
        <v>949</v>
      </c>
      <c r="E1003" s="97" t="s">
        <v>36</v>
      </c>
      <c r="F1003" s="98">
        <v>1</v>
      </c>
      <c r="G1003" s="96" t="s">
        <v>2136</v>
      </c>
      <c r="H1003" s="97" t="s">
        <v>2137</v>
      </c>
      <c r="I1003" s="96">
        <v>3</v>
      </c>
      <c r="J1003" s="96">
        <v>10</v>
      </c>
      <c r="K1003" s="97" t="s">
        <v>2138</v>
      </c>
      <c r="L1003" s="98">
        <v>2020051290025</v>
      </c>
      <c r="M1003" s="96">
        <v>3</v>
      </c>
      <c r="N1003" s="96">
        <v>11113</v>
      </c>
      <c r="O1003" s="97" t="str">
        <f>+VLOOKUP(N1003,'[10]Productos PD'!$B$2:$C$349,2,FALSE)</f>
        <v>Acciones de formación, iniciación y rotación deportiva Implementados en la zona urbana y rural.</v>
      </c>
      <c r="P1003" s="96" t="s">
        <v>952</v>
      </c>
      <c r="Q1003" s="96">
        <v>4</v>
      </c>
      <c r="R1003" s="122" t="s">
        <v>953</v>
      </c>
      <c r="S1003" s="125">
        <v>1</v>
      </c>
      <c r="T1003" s="97" t="s">
        <v>2139</v>
      </c>
      <c r="U1003" s="97" t="s">
        <v>2175</v>
      </c>
      <c r="V1003" s="96" t="s">
        <v>952</v>
      </c>
      <c r="W1003" s="125">
        <v>640</v>
      </c>
      <c r="X1003" s="96" t="s">
        <v>956</v>
      </c>
      <c r="Y1003" s="144">
        <v>0.14199999999999999</v>
      </c>
      <c r="Z1003" s="125">
        <v>200</v>
      </c>
      <c r="AA1003" s="125">
        <v>218</v>
      </c>
      <c r="AB1003" s="145">
        <v>120</v>
      </c>
      <c r="AC1003" s="177">
        <v>34</v>
      </c>
      <c r="AD1003" s="145">
        <v>200</v>
      </c>
      <c r="AE1003" s="142">
        <v>59</v>
      </c>
      <c r="AF1003" s="145">
        <v>120</v>
      </c>
      <c r="AG1003" s="145"/>
      <c r="AH1003" s="54">
        <f t="shared" si="37"/>
        <v>0.48593750000000002</v>
      </c>
      <c r="AI1003" s="54">
        <f t="shared" si="36"/>
        <v>0.48593750000000002</v>
      </c>
      <c r="AJ1003" s="135">
        <v>38164546.265000001</v>
      </c>
      <c r="AK1003" s="148">
        <v>50402</v>
      </c>
      <c r="AL1003" s="147" t="s">
        <v>1433</v>
      </c>
      <c r="AM1003" s="136">
        <v>32558822</v>
      </c>
      <c r="AN1003" s="153"/>
    </row>
    <row r="1004" spans="1:40" ht="63.75" x14ac:dyDescent="0.25">
      <c r="A1004" s="96"/>
      <c r="B1004" s="97"/>
      <c r="C1004" s="96"/>
      <c r="D1004" s="96"/>
      <c r="E1004" s="97"/>
      <c r="F1004" s="98"/>
      <c r="G1004" s="96"/>
      <c r="H1004" s="97"/>
      <c r="I1004" s="96"/>
      <c r="J1004" s="96"/>
      <c r="K1004" s="97"/>
      <c r="L1004" s="98"/>
      <c r="M1004" s="96"/>
      <c r="N1004" s="96">
        <v>11113</v>
      </c>
      <c r="O1004" s="97" t="str">
        <f>+VLOOKUP(N1004,'[10]Productos PD'!$B$2:$C$349,2,FALSE)</f>
        <v>Acciones de formación, iniciación y rotación deportiva Implementados en la zona urbana y rural.</v>
      </c>
      <c r="P1004" s="96" t="s">
        <v>952</v>
      </c>
      <c r="Q1004" s="96">
        <v>4</v>
      </c>
      <c r="R1004" s="122" t="s">
        <v>953</v>
      </c>
      <c r="S1004" s="125">
        <v>1</v>
      </c>
      <c r="T1004" s="97" t="s">
        <v>2139</v>
      </c>
      <c r="U1004" s="97" t="s">
        <v>2175</v>
      </c>
      <c r="V1004" s="96" t="s">
        <v>952</v>
      </c>
      <c r="W1004" s="125">
        <v>640</v>
      </c>
      <c r="X1004" s="96" t="s">
        <v>956</v>
      </c>
      <c r="Y1004" s="144">
        <v>0.14199999999999999</v>
      </c>
      <c r="Z1004" s="125">
        <v>200</v>
      </c>
      <c r="AA1004" s="125">
        <v>218</v>
      </c>
      <c r="AB1004" s="145">
        <v>120</v>
      </c>
      <c r="AC1004" s="177">
        <v>34</v>
      </c>
      <c r="AD1004" s="145">
        <v>200</v>
      </c>
      <c r="AE1004" s="142">
        <v>59</v>
      </c>
      <c r="AF1004" s="145">
        <v>120</v>
      </c>
      <c r="AG1004" s="145"/>
      <c r="AH1004" s="54">
        <f t="shared" si="37"/>
        <v>0.48593750000000002</v>
      </c>
      <c r="AI1004" s="54">
        <f t="shared" si="36"/>
        <v>0.48593750000000002</v>
      </c>
      <c r="AJ1004" s="135">
        <v>275327201</v>
      </c>
      <c r="AK1004" s="148">
        <v>0</v>
      </c>
      <c r="AL1004" s="147" t="s">
        <v>2176</v>
      </c>
      <c r="AM1004" s="136">
        <v>0</v>
      </c>
      <c r="AN1004" s="153" t="s">
        <v>2177</v>
      </c>
    </row>
    <row r="1005" spans="1:40" ht="38.25" x14ac:dyDescent="0.25">
      <c r="A1005" s="96">
        <v>1</v>
      </c>
      <c r="B1005" s="97" t="s">
        <v>5</v>
      </c>
      <c r="C1005" s="96">
        <v>11</v>
      </c>
      <c r="D1005" s="96" t="s">
        <v>949</v>
      </c>
      <c r="E1005" s="97" t="s">
        <v>36</v>
      </c>
      <c r="F1005" s="98">
        <v>1</v>
      </c>
      <c r="G1005" s="96" t="s">
        <v>2136</v>
      </c>
      <c r="H1005" s="97" t="s">
        <v>2137</v>
      </c>
      <c r="I1005" s="96">
        <v>3</v>
      </c>
      <c r="J1005" s="96">
        <v>10</v>
      </c>
      <c r="K1005" s="97" t="s">
        <v>2138</v>
      </c>
      <c r="L1005" s="98">
        <v>2020051290025</v>
      </c>
      <c r="M1005" s="96">
        <v>3</v>
      </c>
      <c r="N1005" s="96">
        <v>11113</v>
      </c>
      <c r="O1005" s="97" t="str">
        <f>+VLOOKUP(N1005,'[10]Productos PD'!$B$2:$C$349,2,FALSE)</f>
        <v>Acciones de formación, iniciación y rotación deportiva Implementados en la zona urbana y rural.</v>
      </c>
      <c r="P1005" s="96" t="s">
        <v>952</v>
      </c>
      <c r="Q1005" s="96">
        <v>4</v>
      </c>
      <c r="R1005" s="122" t="s">
        <v>953</v>
      </c>
      <c r="S1005" s="125">
        <v>1</v>
      </c>
      <c r="T1005" s="97" t="s">
        <v>2139</v>
      </c>
      <c r="U1005" s="97" t="s">
        <v>2178</v>
      </c>
      <c r="V1005" s="96" t="s">
        <v>952</v>
      </c>
      <c r="W1005" s="125">
        <v>640</v>
      </c>
      <c r="X1005" s="96" t="s">
        <v>956</v>
      </c>
      <c r="Y1005" s="144">
        <v>0.14199999999999999</v>
      </c>
      <c r="Z1005" s="125">
        <v>200</v>
      </c>
      <c r="AA1005" s="125">
        <v>163</v>
      </c>
      <c r="AB1005" s="145">
        <v>120</v>
      </c>
      <c r="AC1005" s="177">
        <v>34</v>
      </c>
      <c r="AD1005" s="145">
        <v>200</v>
      </c>
      <c r="AE1005" s="142">
        <v>3</v>
      </c>
      <c r="AF1005" s="145">
        <v>120</v>
      </c>
      <c r="AG1005" s="145"/>
      <c r="AH1005" s="54">
        <f t="shared" si="37"/>
        <v>0.3125</v>
      </c>
      <c r="AI1005" s="54">
        <f t="shared" si="36"/>
        <v>0.3125</v>
      </c>
      <c r="AJ1005" s="135">
        <v>20720908</v>
      </c>
      <c r="AK1005" s="148">
        <v>30402</v>
      </c>
      <c r="AL1005" s="147" t="s">
        <v>957</v>
      </c>
      <c r="AM1005" s="136">
        <v>20100000</v>
      </c>
      <c r="AN1005" s="153"/>
    </row>
    <row r="1006" spans="1:40" ht="38.25" x14ac:dyDescent="0.25">
      <c r="A1006" s="96">
        <v>1</v>
      </c>
      <c r="B1006" s="97" t="s">
        <v>5</v>
      </c>
      <c r="C1006" s="96">
        <v>11</v>
      </c>
      <c r="D1006" s="96" t="s">
        <v>949</v>
      </c>
      <c r="E1006" s="97" t="s">
        <v>36</v>
      </c>
      <c r="F1006" s="98">
        <v>1</v>
      </c>
      <c r="G1006" s="96" t="s">
        <v>2136</v>
      </c>
      <c r="H1006" s="97" t="s">
        <v>2137</v>
      </c>
      <c r="I1006" s="96">
        <v>3</v>
      </c>
      <c r="J1006" s="96">
        <v>10</v>
      </c>
      <c r="K1006" s="97" t="s">
        <v>2138</v>
      </c>
      <c r="L1006" s="98">
        <v>2020051290025</v>
      </c>
      <c r="M1006" s="96">
        <v>3</v>
      </c>
      <c r="N1006" s="96">
        <v>11113</v>
      </c>
      <c r="O1006" s="97" t="str">
        <f>+VLOOKUP(N1006,'[10]Productos PD'!$B$2:$C$349,2,FALSE)</f>
        <v>Acciones de formación, iniciación y rotación deportiva Implementados en la zona urbana y rural.</v>
      </c>
      <c r="P1006" s="96" t="s">
        <v>952</v>
      </c>
      <c r="Q1006" s="96">
        <v>4</v>
      </c>
      <c r="R1006" s="122" t="s">
        <v>953</v>
      </c>
      <c r="S1006" s="125">
        <v>1</v>
      </c>
      <c r="T1006" s="97" t="s">
        <v>2139</v>
      </c>
      <c r="U1006" s="97" t="s">
        <v>2179</v>
      </c>
      <c r="V1006" s="96" t="s">
        <v>952</v>
      </c>
      <c r="W1006" s="125">
        <v>448</v>
      </c>
      <c r="X1006" s="96" t="s">
        <v>956</v>
      </c>
      <c r="Y1006" s="144">
        <v>0.14199999999999999</v>
      </c>
      <c r="Z1006" s="125">
        <v>112</v>
      </c>
      <c r="AA1006" s="125">
        <v>704</v>
      </c>
      <c r="AB1006" s="145">
        <v>112</v>
      </c>
      <c r="AC1006" s="177">
        <f>41+2+8</f>
        <v>51</v>
      </c>
      <c r="AD1006" s="145">
        <v>112</v>
      </c>
      <c r="AE1006" s="142">
        <v>150</v>
      </c>
      <c r="AF1006" s="145">
        <v>112</v>
      </c>
      <c r="AG1006" s="145"/>
      <c r="AH1006" s="54">
        <f t="shared" si="37"/>
        <v>2.0200892857142856</v>
      </c>
      <c r="AI1006" s="54">
        <f t="shared" si="36"/>
        <v>1</v>
      </c>
      <c r="AJ1006" s="135">
        <v>20720908</v>
      </c>
      <c r="AK1006" s="148">
        <v>30402</v>
      </c>
      <c r="AL1006" s="147" t="s">
        <v>957</v>
      </c>
      <c r="AM1006" s="136">
        <v>20000000</v>
      </c>
      <c r="AN1006" s="153"/>
    </row>
    <row r="1007" spans="1:40" ht="38.25" x14ac:dyDescent="0.25">
      <c r="A1007" s="96">
        <v>1</v>
      </c>
      <c r="B1007" s="97" t="s">
        <v>5</v>
      </c>
      <c r="C1007" s="96">
        <v>11</v>
      </c>
      <c r="D1007" s="96" t="s">
        <v>949</v>
      </c>
      <c r="E1007" s="97" t="s">
        <v>36</v>
      </c>
      <c r="F1007" s="98">
        <v>1</v>
      </c>
      <c r="G1007" s="96" t="s">
        <v>2136</v>
      </c>
      <c r="H1007" s="97" t="s">
        <v>2137</v>
      </c>
      <c r="I1007" s="96">
        <v>3</v>
      </c>
      <c r="J1007" s="96">
        <v>10</v>
      </c>
      <c r="K1007" s="97" t="s">
        <v>2138</v>
      </c>
      <c r="L1007" s="98">
        <v>2020051290025</v>
      </c>
      <c r="M1007" s="96">
        <v>3</v>
      </c>
      <c r="N1007" s="96">
        <v>11113</v>
      </c>
      <c r="O1007" s="97" t="str">
        <f>+VLOOKUP(N1007,'[10]Productos PD'!$B$2:$C$349,2,FALSE)</f>
        <v>Acciones de formación, iniciación y rotación deportiva Implementados en la zona urbana y rural.</v>
      </c>
      <c r="P1007" s="96" t="s">
        <v>952</v>
      </c>
      <c r="Q1007" s="96">
        <v>4</v>
      </c>
      <c r="R1007" s="122" t="s">
        <v>953</v>
      </c>
      <c r="S1007" s="125">
        <v>1</v>
      </c>
      <c r="T1007" s="97" t="s">
        <v>2139</v>
      </c>
      <c r="U1007" s="97" t="s">
        <v>2180</v>
      </c>
      <c r="V1007" s="96" t="s">
        <v>952</v>
      </c>
      <c r="W1007" s="125">
        <v>192</v>
      </c>
      <c r="X1007" s="96" t="s">
        <v>956</v>
      </c>
      <c r="Y1007" s="144">
        <v>0.14199999999999999</v>
      </c>
      <c r="Z1007" s="125">
        <v>48</v>
      </c>
      <c r="AA1007" s="125">
        <v>104</v>
      </c>
      <c r="AB1007" s="145">
        <v>48</v>
      </c>
      <c r="AC1007" s="177">
        <v>51</v>
      </c>
      <c r="AD1007" s="145">
        <v>48</v>
      </c>
      <c r="AE1007" s="142">
        <v>48</v>
      </c>
      <c r="AF1007" s="145">
        <v>48</v>
      </c>
      <c r="AG1007" s="145"/>
      <c r="AH1007" s="54">
        <f t="shared" si="37"/>
        <v>1.0572916666666667</v>
      </c>
      <c r="AI1007" s="54">
        <f t="shared" si="36"/>
        <v>1</v>
      </c>
      <c r="AJ1007" s="135">
        <v>20720908</v>
      </c>
      <c r="AK1007" s="148">
        <v>30402</v>
      </c>
      <c r="AL1007" s="147" t="s">
        <v>957</v>
      </c>
      <c r="AM1007" s="136">
        <v>17300000</v>
      </c>
      <c r="AN1007" s="153"/>
    </row>
    <row r="1008" spans="1:40" ht="38.25" x14ac:dyDescent="0.25">
      <c r="A1008" s="96">
        <v>1</v>
      </c>
      <c r="B1008" s="97" t="s">
        <v>5</v>
      </c>
      <c r="C1008" s="96">
        <v>11</v>
      </c>
      <c r="D1008" s="96" t="s">
        <v>949</v>
      </c>
      <c r="E1008" s="97" t="s">
        <v>36</v>
      </c>
      <c r="F1008" s="98">
        <v>1</v>
      </c>
      <c r="G1008" s="96" t="s">
        <v>2136</v>
      </c>
      <c r="H1008" s="97" t="s">
        <v>2137</v>
      </c>
      <c r="I1008" s="96">
        <v>3</v>
      </c>
      <c r="J1008" s="96">
        <v>10</v>
      </c>
      <c r="K1008" s="97" t="s">
        <v>2138</v>
      </c>
      <c r="L1008" s="98">
        <v>2020051290025</v>
      </c>
      <c r="M1008" s="96">
        <v>3</v>
      </c>
      <c r="N1008" s="96">
        <v>11113</v>
      </c>
      <c r="O1008" s="97" t="str">
        <f>+VLOOKUP(N1008,'[10]Productos PD'!$B$2:$C$349,2,FALSE)</f>
        <v>Acciones de formación, iniciación y rotación deportiva Implementados en la zona urbana y rural.</v>
      </c>
      <c r="P1008" s="96" t="s">
        <v>952</v>
      </c>
      <c r="Q1008" s="96">
        <v>4</v>
      </c>
      <c r="R1008" s="122" t="s">
        <v>953</v>
      </c>
      <c r="S1008" s="125">
        <v>1</v>
      </c>
      <c r="T1008" s="97" t="s">
        <v>2139</v>
      </c>
      <c r="U1008" s="97" t="s">
        <v>2181</v>
      </c>
      <c r="V1008" s="96" t="s">
        <v>952</v>
      </c>
      <c r="W1008" s="125">
        <v>150</v>
      </c>
      <c r="X1008" s="96" t="s">
        <v>956</v>
      </c>
      <c r="Y1008" s="144">
        <v>0.14199999999999999</v>
      </c>
      <c r="Z1008" s="125">
        <v>0</v>
      </c>
      <c r="AA1008" s="125">
        <v>0</v>
      </c>
      <c r="AB1008" s="145">
        <v>50</v>
      </c>
      <c r="AC1008" s="177">
        <v>50</v>
      </c>
      <c r="AD1008" s="145">
        <v>50</v>
      </c>
      <c r="AE1008" s="142">
        <v>50</v>
      </c>
      <c r="AF1008" s="145">
        <v>50</v>
      </c>
      <c r="AG1008" s="145"/>
      <c r="AH1008" s="54">
        <f t="shared" si="37"/>
        <v>0.66666666666666663</v>
      </c>
      <c r="AI1008" s="54">
        <f t="shared" si="36"/>
        <v>0.66666666666666663</v>
      </c>
      <c r="AJ1008" s="135">
        <v>20720908</v>
      </c>
      <c r="AK1008" s="148">
        <v>30402</v>
      </c>
      <c r="AL1008" s="147" t="s">
        <v>957</v>
      </c>
      <c r="AM1008" s="136">
        <v>19300000</v>
      </c>
      <c r="AN1008" s="153"/>
    </row>
    <row r="1009" spans="1:40" ht="25.5" x14ac:dyDescent="0.25">
      <c r="A1009" s="96">
        <v>1</v>
      </c>
      <c r="B1009" s="97" t="s">
        <v>5</v>
      </c>
      <c r="C1009" s="96">
        <v>11</v>
      </c>
      <c r="D1009" s="96" t="s">
        <v>949</v>
      </c>
      <c r="E1009" s="97" t="s">
        <v>36</v>
      </c>
      <c r="F1009" s="98">
        <v>2</v>
      </c>
      <c r="G1009" s="96" t="s">
        <v>2182</v>
      </c>
      <c r="H1009" s="97" t="s">
        <v>2183</v>
      </c>
      <c r="I1009" s="96">
        <v>4</v>
      </c>
      <c r="J1009" s="96">
        <v>10</v>
      </c>
      <c r="K1009" s="97" t="s">
        <v>2184</v>
      </c>
      <c r="L1009" s="98">
        <v>2020051290067</v>
      </c>
      <c r="M1009" s="96">
        <v>1</v>
      </c>
      <c r="N1009" s="96">
        <v>11121</v>
      </c>
      <c r="O1009" s="97" t="str">
        <f>+VLOOKUP(N1009,'[10]Productos PD'!$B$2:$C$349,2,FALSE)</f>
        <v>Acciones de formación, capacitación y   formación dirigidas a monitores, técnicos, dirigentes y líderes deportivos realizadas.</v>
      </c>
      <c r="P1009" s="96" t="s">
        <v>952</v>
      </c>
      <c r="Q1009" s="96">
        <v>4</v>
      </c>
      <c r="R1009" s="122" t="s">
        <v>953</v>
      </c>
      <c r="S1009" s="125">
        <v>1</v>
      </c>
      <c r="T1009" s="97" t="s">
        <v>2139</v>
      </c>
      <c r="U1009" s="97" t="s">
        <v>2185</v>
      </c>
      <c r="V1009" s="96" t="s">
        <v>952</v>
      </c>
      <c r="W1009" s="125">
        <v>10</v>
      </c>
      <c r="X1009" s="96" t="s">
        <v>956</v>
      </c>
      <c r="Y1009" s="144">
        <v>0.16600000000000001</v>
      </c>
      <c r="Z1009" s="125">
        <v>0</v>
      </c>
      <c r="AA1009" s="125">
        <v>0</v>
      </c>
      <c r="AB1009" s="145">
        <v>3</v>
      </c>
      <c r="AC1009" s="177">
        <v>6</v>
      </c>
      <c r="AD1009" s="145">
        <v>4</v>
      </c>
      <c r="AE1009" s="142">
        <v>10</v>
      </c>
      <c r="AF1009" s="145">
        <v>3</v>
      </c>
      <c r="AG1009" s="145"/>
      <c r="AH1009" s="54">
        <f t="shared" si="37"/>
        <v>1.6</v>
      </c>
      <c r="AI1009" s="54">
        <f t="shared" si="36"/>
        <v>1</v>
      </c>
      <c r="AJ1009" s="135">
        <v>20819171.450000003</v>
      </c>
      <c r="AK1009" s="148">
        <v>30403</v>
      </c>
      <c r="AL1009" s="147" t="s">
        <v>957</v>
      </c>
      <c r="AM1009" s="136">
        <v>12896452</v>
      </c>
      <c r="AN1009" s="153"/>
    </row>
    <row r="1010" spans="1:40" ht="25.5" x14ac:dyDescent="0.25">
      <c r="A1010" s="96">
        <v>1</v>
      </c>
      <c r="B1010" s="97" t="s">
        <v>5</v>
      </c>
      <c r="C1010" s="96">
        <v>11</v>
      </c>
      <c r="D1010" s="96" t="s">
        <v>949</v>
      </c>
      <c r="E1010" s="97" t="s">
        <v>36</v>
      </c>
      <c r="F1010" s="98">
        <v>2</v>
      </c>
      <c r="G1010" s="96" t="s">
        <v>2182</v>
      </c>
      <c r="H1010" s="97" t="s">
        <v>2183</v>
      </c>
      <c r="I1010" s="96">
        <v>4</v>
      </c>
      <c r="J1010" s="96">
        <v>10</v>
      </c>
      <c r="K1010" s="97" t="s">
        <v>2184</v>
      </c>
      <c r="L1010" s="98">
        <v>2020051290067</v>
      </c>
      <c r="M1010" s="96">
        <v>1</v>
      </c>
      <c r="N1010" s="96">
        <v>11121</v>
      </c>
      <c r="O1010" s="97" t="str">
        <f>+VLOOKUP(N1010,'[10]Productos PD'!$B$2:$C$349,2,FALSE)</f>
        <v>Acciones de formación, capacitación y   formación dirigidas a monitores, técnicos, dirigentes y líderes deportivos realizadas.</v>
      </c>
      <c r="P1010" s="96" t="s">
        <v>952</v>
      </c>
      <c r="Q1010" s="96">
        <v>4</v>
      </c>
      <c r="R1010" s="122" t="s">
        <v>953</v>
      </c>
      <c r="S1010" s="125">
        <v>1</v>
      </c>
      <c r="T1010" s="97" t="s">
        <v>2139</v>
      </c>
      <c r="U1010" s="97" t="s">
        <v>2186</v>
      </c>
      <c r="V1010" s="96" t="s">
        <v>952</v>
      </c>
      <c r="W1010" s="125">
        <v>60</v>
      </c>
      <c r="X1010" s="96" t="s">
        <v>956</v>
      </c>
      <c r="Y1010" s="144">
        <v>0.16600000000000001</v>
      </c>
      <c r="Z1010" s="125">
        <v>0</v>
      </c>
      <c r="AA1010" s="125">
        <v>0</v>
      </c>
      <c r="AB1010" s="145">
        <v>30</v>
      </c>
      <c r="AC1010" s="177">
        <v>60</v>
      </c>
      <c r="AD1010" s="145">
        <v>15</v>
      </c>
      <c r="AE1010" s="142">
        <v>6</v>
      </c>
      <c r="AF1010" s="145">
        <v>15</v>
      </c>
      <c r="AG1010" s="145"/>
      <c r="AH1010" s="54">
        <f t="shared" si="37"/>
        <v>1.1000000000000001</v>
      </c>
      <c r="AI1010" s="54">
        <f t="shared" si="36"/>
        <v>1</v>
      </c>
      <c r="AJ1010" s="135">
        <v>20819171.450000003</v>
      </c>
      <c r="AK1010" s="148">
        <v>30403</v>
      </c>
      <c r="AL1010" s="147" t="s">
        <v>957</v>
      </c>
      <c r="AM1010" s="136">
        <v>4390822.68</v>
      </c>
      <c r="AN1010" s="153"/>
    </row>
    <row r="1011" spans="1:40" ht="25.5" x14ac:dyDescent="0.25">
      <c r="A1011" s="96">
        <v>1</v>
      </c>
      <c r="B1011" s="97" t="s">
        <v>5</v>
      </c>
      <c r="C1011" s="96">
        <v>11</v>
      </c>
      <c r="D1011" s="96" t="s">
        <v>949</v>
      </c>
      <c r="E1011" s="97" t="s">
        <v>36</v>
      </c>
      <c r="F1011" s="98">
        <v>2</v>
      </c>
      <c r="G1011" s="96" t="s">
        <v>2182</v>
      </c>
      <c r="H1011" s="97" t="s">
        <v>2183</v>
      </c>
      <c r="I1011" s="96">
        <v>4</v>
      </c>
      <c r="J1011" s="96">
        <v>10</v>
      </c>
      <c r="K1011" s="97" t="s">
        <v>2184</v>
      </c>
      <c r="L1011" s="98">
        <v>2020051290067</v>
      </c>
      <c r="M1011" s="96">
        <v>1</v>
      </c>
      <c r="N1011" s="96">
        <v>11121</v>
      </c>
      <c r="O1011" s="97" t="str">
        <f>+VLOOKUP(N1011,'[10]Productos PD'!$B$2:$C$349,2,FALSE)</f>
        <v>Acciones de formación, capacitación y   formación dirigidas a monitores, técnicos, dirigentes y líderes deportivos realizadas.</v>
      </c>
      <c r="P1011" s="96" t="s">
        <v>952</v>
      </c>
      <c r="Q1011" s="96">
        <v>4</v>
      </c>
      <c r="R1011" s="122" t="s">
        <v>953</v>
      </c>
      <c r="S1011" s="125">
        <v>1</v>
      </c>
      <c r="T1011" s="97" t="s">
        <v>2139</v>
      </c>
      <c r="U1011" s="97" t="s">
        <v>2187</v>
      </c>
      <c r="V1011" s="96" t="s">
        <v>952</v>
      </c>
      <c r="W1011" s="125">
        <v>14</v>
      </c>
      <c r="X1011" s="96" t="s">
        <v>956</v>
      </c>
      <c r="Y1011" s="144">
        <v>0.16600000000000001</v>
      </c>
      <c r="Z1011" s="125">
        <v>4</v>
      </c>
      <c r="AA1011" s="125">
        <v>10</v>
      </c>
      <c r="AB1011" s="145">
        <v>3</v>
      </c>
      <c r="AC1011" s="177">
        <v>1</v>
      </c>
      <c r="AD1011" s="145">
        <v>4</v>
      </c>
      <c r="AE1011" s="142">
        <v>0</v>
      </c>
      <c r="AF1011" s="145">
        <v>3</v>
      </c>
      <c r="AG1011" s="145"/>
      <c r="AH1011" s="54">
        <f t="shared" si="37"/>
        <v>0.7857142857142857</v>
      </c>
      <c r="AI1011" s="54">
        <f t="shared" si="36"/>
        <v>0.7857142857142857</v>
      </c>
      <c r="AJ1011" s="135">
        <v>40000000</v>
      </c>
      <c r="AK1011" s="148">
        <v>30402</v>
      </c>
      <c r="AL1011" s="147" t="s">
        <v>957</v>
      </c>
      <c r="AM1011" s="136">
        <v>36000000</v>
      </c>
      <c r="AN1011" s="153" t="s">
        <v>2188</v>
      </c>
    </row>
    <row r="1012" spans="1:40" ht="25.5" x14ac:dyDescent="0.25">
      <c r="A1012" s="96">
        <v>1</v>
      </c>
      <c r="B1012" s="97" t="s">
        <v>5</v>
      </c>
      <c r="C1012" s="96">
        <v>11</v>
      </c>
      <c r="D1012" s="96" t="s">
        <v>949</v>
      </c>
      <c r="E1012" s="97" t="s">
        <v>36</v>
      </c>
      <c r="F1012" s="98">
        <v>2</v>
      </c>
      <c r="G1012" s="96" t="s">
        <v>2182</v>
      </c>
      <c r="H1012" s="97" t="s">
        <v>2183</v>
      </c>
      <c r="I1012" s="96">
        <v>4</v>
      </c>
      <c r="J1012" s="96">
        <v>10</v>
      </c>
      <c r="K1012" s="97" t="s">
        <v>2184</v>
      </c>
      <c r="L1012" s="98">
        <v>2020051290067</v>
      </c>
      <c r="M1012" s="96">
        <v>1</v>
      </c>
      <c r="N1012" s="96">
        <v>11121</v>
      </c>
      <c r="O1012" s="97" t="str">
        <f>+VLOOKUP(N1012,'[10]Productos PD'!$B$2:$C$349,2,FALSE)</f>
        <v>Acciones de formación, capacitación y   formación dirigidas a monitores, técnicos, dirigentes y líderes deportivos realizadas.</v>
      </c>
      <c r="P1012" s="96" t="s">
        <v>952</v>
      </c>
      <c r="Q1012" s="96">
        <v>4</v>
      </c>
      <c r="R1012" s="122" t="s">
        <v>953</v>
      </c>
      <c r="S1012" s="125">
        <v>1</v>
      </c>
      <c r="T1012" s="97" t="s">
        <v>2139</v>
      </c>
      <c r="U1012" s="97" t="s">
        <v>2189</v>
      </c>
      <c r="V1012" s="96" t="s">
        <v>952</v>
      </c>
      <c r="W1012" s="125">
        <v>10</v>
      </c>
      <c r="X1012" s="96" t="s">
        <v>956</v>
      </c>
      <c r="Y1012" s="144">
        <v>0.16600000000000001</v>
      </c>
      <c r="Z1012" s="125">
        <v>2</v>
      </c>
      <c r="AA1012" s="125">
        <v>1</v>
      </c>
      <c r="AB1012" s="145">
        <v>3</v>
      </c>
      <c r="AC1012" s="177">
        <v>1</v>
      </c>
      <c r="AD1012" s="145">
        <v>3</v>
      </c>
      <c r="AE1012" s="142">
        <v>0</v>
      </c>
      <c r="AF1012" s="145">
        <v>2</v>
      </c>
      <c r="AG1012" s="145"/>
      <c r="AH1012" s="54">
        <f t="shared" si="37"/>
        <v>0.2</v>
      </c>
      <c r="AI1012" s="54">
        <f t="shared" si="36"/>
        <v>0.2</v>
      </c>
      <c r="AJ1012" s="135">
        <v>43500000</v>
      </c>
      <c r="AK1012" s="148">
        <v>30402</v>
      </c>
      <c r="AL1012" s="147" t="s">
        <v>957</v>
      </c>
      <c r="AM1012" s="136">
        <v>42168483</v>
      </c>
      <c r="AN1012" s="153" t="s">
        <v>2190</v>
      </c>
    </row>
    <row r="1013" spans="1:40" ht="25.5" x14ac:dyDescent="0.25">
      <c r="A1013" s="96">
        <v>1</v>
      </c>
      <c r="B1013" s="97" t="s">
        <v>5</v>
      </c>
      <c r="C1013" s="96">
        <v>11</v>
      </c>
      <c r="D1013" s="96" t="s">
        <v>949</v>
      </c>
      <c r="E1013" s="97" t="s">
        <v>36</v>
      </c>
      <c r="F1013" s="98">
        <v>2</v>
      </c>
      <c r="G1013" s="96" t="s">
        <v>2182</v>
      </c>
      <c r="H1013" s="97" t="s">
        <v>2183</v>
      </c>
      <c r="I1013" s="96">
        <v>4</v>
      </c>
      <c r="J1013" s="96">
        <v>10</v>
      </c>
      <c r="K1013" s="97" t="s">
        <v>2184</v>
      </c>
      <c r="L1013" s="98">
        <v>2020051290067</v>
      </c>
      <c r="M1013" s="96">
        <v>1</v>
      </c>
      <c r="N1013" s="96">
        <v>11121</v>
      </c>
      <c r="O1013" s="97" t="str">
        <f>+VLOOKUP(N1013,'[10]Productos PD'!$B$2:$C$349,2,FALSE)</f>
        <v>Acciones de formación, capacitación y   formación dirigidas a monitores, técnicos, dirigentes y líderes deportivos realizadas.</v>
      </c>
      <c r="P1013" s="96" t="s">
        <v>952</v>
      </c>
      <c r="Q1013" s="96">
        <v>4</v>
      </c>
      <c r="R1013" s="122" t="s">
        <v>953</v>
      </c>
      <c r="S1013" s="125">
        <v>1</v>
      </c>
      <c r="T1013" s="97" t="s">
        <v>2139</v>
      </c>
      <c r="U1013" s="97" t="s">
        <v>2191</v>
      </c>
      <c r="V1013" s="96" t="s">
        <v>952</v>
      </c>
      <c r="W1013" s="125">
        <v>30</v>
      </c>
      <c r="X1013" s="96" t="s">
        <v>956</v>
      </c>
      <c r="Y1013" s="144">
        <v>0.16600000000000001</v>
      </c>
      <c r="Z1013" s="125">
        <v>0</v>
      </c>
      <c r="AA1013" s="125">
        <v>0</v>
      </c>
      <c r="AB1013" s="145">
        <v>10</v>
      </c>
      <c r="AC1013" s="177">
        <v>10</v>
      </c>
      <c r="AD1013" s="145">
        <v>10</v>
      </c>
      <c r="AE1013" s="142">
        <v>30</v>
      </c>
      <c r="AF1013" s="145">
        <v>10</v>
      </c>
      <c r="AG1013" s="145"/>
      <c r="AH1013" s="54">
        <f t="shared" si="37"/>
        <v>1.3333333333333333</v>
      </c>
      <c r="AI1013" s="54">
        <f t="shared" si="36"/>
        <v>1</v>
      </c>
      <c r="AJ1013" s="135">
        <v>53760000</v>
      </c>
      <c r="AK1013" s="148">
        <v>50404</v>
      </c>
      <c r="AL1013" s="147" t="s">
        <v>2192</v>
      </c>
      <c r="AM1013" s="136">
        <f>9638034+20990610+12500000+600000+1000000+4300264</f>
        <v>49028908</v>
      </c>
      <c r="AN1013" s="153"/>
    </row>
    <row r="1014" spans="1:40" ht="25.5" x14ac:dyDescent="0.25">
      <c r="A1014" s="96">
        <v>1</v>
      </c>
      <c r="B1014" s="97" t="s">
        <v>5</v>
      </c>
      <c r="C1014" s="96">
        <v>11</v>
      </c>
      <c r="D1014" s="96" t="s">
        <v>949</v>
      </c>
      <c r="E1014" s="97" t="s">
        <v>36</v>
      </c>
      <c r="F1014" s="98">
        <v>2</v>
      </c>
      <c r="G1014" s="96" t="s">
        <v>2182</v>
      </c>
      <c r="H1014" s="97" t="s">
        <v>2183</v>
      </c>
      <c r="I1014" s="96">
        <v>4</v>
      </c>
      <c r="J1014" s="96">
        <v>10</v>
      </c>
      <c r="K1014" s="97" t="s">
        <v>2184</v>
      </c>
      <c r="L1014" s="98">
        <v>2020051290067</v>
      </c>
      <c r="M1014" s="96">
        <v>1</v>
      </c>
      <c r="N1014" s="96">
        <v>11121</v>
      </c>
      <c r="O1014" s="97" t="str">
        <f>+VLOOKUP(N1014,'[10]Productos PD'!$B$2:$C$349,2,FALSE)</f>
        <v>Acciones de formación, capacitación y   formación dirigidas a monitores, técnicos, dirigentes y líderes deportivos realizadas.</v>
      </c>
      <c r="P1014" s="96" t="s">
        <v>952</v>
      </c>
      <c r="Q1014" s="96">
        <v>4</v>
      </c>
      <c r="R1014" s="122" t="s">
        <v>953</v>
      </c>
      <c r="S1014" s="125">
        <v>1</v>
      </c>
      <c r="T1014" s="97" t="s">
        <v>2139</v>
      </c>
      <c r="U1014" s="97" t="s">
        <v>2193</v>
      </c>
      <c r="V1014" s="96" t="s">
        <v>952</v>
      </c>
      <c r="W1014" s="125">
        <v>80</v>
      </c>
      <c r="X1014" s="96" t="s">
        <v>956</v>
      </c>
      <c r="Y1014" s="144">
        <v>0.16600000000000001</v>
      </c>
      <c r="Z1014" s="125">
        <v>0</v>
      </c>
      <c r="AA1014" s="125">
        <v>0</v>
      </c>
      <c r="AB1014" s="145">
        <v>26</v>
      </c>
      <c r="AC1014" s="177">
        <v>30</v>
      </c>
      <c r="AD1014" s="145">
        <v>27</v>
      </c>
      <c r="AE1014" s="142">
        <v>27</v>
      </c>
      <c r="AF1014" s="145">
        <v>27</v>
      </c>
      <c r="AG1014" s="145"/>
      <c r="AH1014" s="54">
        <f>+IF(X1014="Acumulado",(AA1014+AC1014+AE1014+AG1014)/(Z1014+AB1014+AD1014+AF1014),
IF(X1014="No acumulado",IF(AG1014&lt;&gt;"",(AG1014/IF(AF1014=0,1,AF1014)),IF(AE1014&lt;&gt;"",(AE1014/IF(AD1014=0,1,AD1014)),IF(AC1014&lt;&gt;"",(AC1014/IF(AB1014=0,1,AB1014)),IF(AA1014&lt;&gt;"",(AA1014/IF(Z1014=0,1,Z1014)))))), IF(X1014="Mantenimiento",IF(AG1014&lt;&gt;"",(AG1014/IF(AG1014=0,1,AG1014)),IF(AE1014&lt;&gt;"",(AE1014/IF(AE1014=0,1,AE1014)),IF(AC1014&lt;&gt;"",(AC1014/IF(AC1014=0,1,AC1014)),IF(AA1014&lt;&gt;"",(AA1014/IF(AA1014=0,1,AA1014)))))))))</f>
        <v>0.71250000000000002</v>
      </c>
      <c r="AI1014" s="54">
        <f t="shared" ref="AI1014:AI1065" si="38">+IF(AH1014&gt;1,1,AH1014)</f>
        <v>0.71250000000000002</v>
      </c>
      <c r="AJ1014" s="135">
        <v>52576401</v>
      </c>
      <c r="AK1014" s="148">
        <v>30401</v>
      </c>
      <c r="AL1014" s="147" t="s">
        <v>957</v>
      </c>
      <c r="AM1014" s="136">
        <v>21906856</v>
      </c>
      <c r="AN1014" s="153"/>
    </row>
    <row r="1015" spans="1:40" ht="25.5" x14ac:dyDescent="0.25">
      <c r="A1015" s="96">
        <v>1</v>
      </c>
      <c r="B1015" s="97" t="s">
        <v>5</v>
      </c>
      <c r="C1015" s="96">
        <v>11</v>
      </c>
      <c r="D1015" s="96" t="s">
        <v>949</v>
      </c>
      <c r="E1015" s="97" t="s">
        <v>36</v>
      </c>
      <c r="F1015" s="98">
        <v>2</v>
      </c>
      <c r="G1015" s="96" t="s">
        <v>2182</v>
      </c>
      <c r="H1015" s="97" t="s">
        <v>2183</v>
      </c>
      <c r="I1015" s="96">
        <v>11</v>
      </c>
      <c r="J1015" s="96"/>
      <c r="K1015" s="97" t="s">
        <v>2184</v>
      </c>
      <c r="L1015" s="98">
        <v>2020051290067</v>
      </c>
      <c r="M1015" s="96">
        <v>2</v>
      </c>
      <c r="N1015" s="96">
        <v>11122</v>
      </c>
      <c r="O1015" s="97" t="str">
        <f>+VLOOKUP(N1015,'[10]Productos PD'!$B$2:$C$349,2,FALSE)</f>
        <v>Fortalecimiento operativo y tecnológico en el sector deportivo.</v>
      </c>
      <c r="P1015" s="96" t="s">
        <v>952</v>
      </c>
      <c r="Q1015" s="96">
        <v>4</v>
      </c>
      <c r="R1015" s="122" t="s">
        <v>953</v>
      </c>
      <c r="S1015" s="125">
        <v>1</v>
      </c>
      <c r="T1015" s="97" t="s">
        <v>2139</v>
      </c>
      <c r="U1015" s="97" t="s">
        <v>2194</v>
      </c>
      <c r="V1015" s="96" t="s">
        <v>983</v>
      </c>
      <c r="W1015" s="122">
        <v>1</v>
      </c>
      <c r="X1015" s="96" t="s">
        <v>962</v>
      </c>
      <c r="Y1015" s="144">
        <v>0.23266534104125466</v>
      </c>
      <c r="Z1015" s="54">
        <v>1</v>
      </c>
      <c r="AA1015" s="54">
        <v>1</v>
      </c>
      <c r="AB1015" s="54">
        <v>1</v>
      </c>
      <c r="AC1015" s="143">
        <v>1</v>
      </c>
      <c r="AD1015" s="54">
        <v>1</v>
      </c>
      <c r="AE1015" s="143">
        <v>1</v>
      </c>
      <c r="AF1015" s="54">
        <v>0</v>
      </c>
      <c r="AG1015" s="145"/>
      <c r="AH1015" s="54">
        <f t="shared" si="37"/>
        <v>1</v>
      </c>
      <c r="AI1015" s="54">
        <f t="shared" si="38"/>
        <v>1</v>
      </c>
      <c r="AJ1015" s="135">
        <f>50414100-71.1</f>
        <v>50414028.899999999</v>
      </c>
      <c r="AK1015" s="148">
        <v>30403</v>
      </c>
      <c r="AL1015" s="147" t="s">
        <v>957</v>
      </c>
      <c r="AM1015" s="136">
        <v>32345000</v>
      </c>
      <c r="AN1015" s="153"/>
    </row>
    <row r="1016" spans="1:40" ht="25.5" x14ac:dyDescent="0.25">
      <c r="A1016" s="96">
        <v>1</v>
      </c>
      <c r="B1016" s="97" t="s">
        <v>5</v>
      </c>
      <c r="C1016" s="96">
        <v>11</v>
      </c>
      <c r="D1016" s="96" t="s">
        <v>949</v>
      </c>
      <c r="E1016" s="97" t="s">
        <v>36</v>
      </c>
      <c r="F1016" s="98">
        <v>2</v>
      </c>
      <c r="G1016" s="96" t="s">
        <v>2182</v>
      </c>
      <c r="H1016" s="97" t="s">
        <v>2183</v>
      </c>
      <c r="I1016" s="96">
        <v>11</v>
      </c>
      <c r="J1016" s="96"/>
      <c r="K1016" s="97" t="s">
        <v>2184</v>
      </c>
      <c r="L1016" s="98">
        <v>2020051290067</v>
      </c>
      <c r="M1016" s="96">
        <v>2</v>
      </c>
      <c r="N1016" s="96">
        <v>11122</v>
      </c>
      <c r="O1016" s="97" t="str">
        <f>+VLOOKUP(N1016,'[10]Productos PD'!$B$2:$C$349,2,FALSE)</f>
        <v>Fortalecimiento operativo y tecnológico en el sector deportivo.</v>
      </c>
      <c r="P1016" s="96" t="s">
        <v>952</v>
      </c>
      <c r="Q1016" s="96">
        <v>4</v>
      </c>
      <c r="R1016" s="122" t="s">
        <v>953</v>
      </c>
      <c r="S1016" s="125">
        <v>1</v>
      </c>
      <c r="T1016" s="97" t="s">
        <v>2139</v>
      </c>
      <c r="U1016" s="97" t="s">
        <v>2195</v>
      </c>
      <c r="V1016" s="96" t="s">
        <v>952</v>
      </c>
      <c r="W1016" s="125">
        <v>4</v>
      </c>
      <c r="X1016" s="96" t="s">
        <v>956</v>
      </c>
      <c r="Y1016" s="144">
        <v>0.30200332061026763</v>
      </c>
      <c r="Z1016" s="125">
        <v>0</v>
      </c>
      <c r="AA1016" s="125">
        <v>0</v>
      </c>
      <c r="AB1016" s="145">
        <v>0</v>
      </c>
      <c r="AC1016" s="177">
        <v>0</v>
      </c>
      <c r="AD1016" s="145">
        <v>2</v>
      </c>
      <c r="AE1016" s="142">
        <v>2</v>
      </c>
      <c r="AF1016" s="145">
        <v>2</v>
      </c>
      <c r="AG1016" s="145"/>
      <c r="AH1016" s="54">
        <f t="shared" si="37"/>
        <v>0.5</v>
      </c>
      <c r="AI1016" s="54">
        <f t="shared" si="38"/>
        <v>0.5</v>
      </c>
      <c r="AJ1016" s="135">
        <v>14650000</v>
      </c>
      <c r="AK1016" s="148">
        <v>50403</v>
      </c>
      <c r="AL1016" s="147" t="s">
        <v>2192</v>
      </c>
      <c r="AM1016" s="136">
        <v>14650000</v>
      </c>
      <c r="AN1016" s="153"/>
    </row>
    <row r="1017" spans="1:40" ht="25.5" x14ac:dyDescent="0.25">
      <c r="A1017" s="96">
        <v>1</v>
      </c>
      <c r="B1017" s="97" t="s">
        <v>5</v>
      </c>
      <c r="C1017" s="96">
        <v>11</v>
      </c>
      <c r="D1017" s="96" t="s">
        <v>949</v>
      </c>
      <c r="E1017" s="97" t="s">
        <v>36</v>
      </c>
      <c r="F1017" s="98">
        <v>2</v>
      </c>
      <c r="G1017" s="96" t="s">
        <v>2182</v>
      </c>
      <c r="H1017" s="97" t="s">
        <v>2183</v>
      </c>
      <c r="I1017" s="96">
        <v>11</v>
      </c>
      <c r="J1017" s="96"/>
      <c r="K1017" s="97" t="s">
        <v>2184</v>
      </c>
      <c r="L1017" s="98">
        <v>2020051290067</v>
      </c>
      <c r="M1017" s="96">
        <v>2</v>
      </c>
      <c r="N1017" s="96">
        <v>11122</v>
      </c>
      <c r="O1017" s="97" t="str">
        <f>+VLOOKUP(N1017,'[10]Productos PD'!$B$2:$C$349,2,FALSE)</f>
        <v>Fortalecimiento operativo y tecnológico en el sector deportivo.</v>
      </c>
      <c r="P1017" s="96" t="s">
        <v>952</v>
      </c>
      <c r="Q1017" s="96">
        <v>4</v>
      </c>
      <c r="R1017" s="122" t="s">
        <v>953</v>
      </c>
      <c r="S1017" s="125">
        <v>1</v>
      </c>
      <c r="T1017" s="97" t="s">
        <v>2139</v>
      </c>
      <c r="U1017" s="97" t="s">
        <v>2196</v>
      </c>
      <c r="V1017" s="96" t="s">
        <v>952</v>
      </c>
      <c r="W1017" s="125">
        <v>11000</v>
      </c>
      <c r="X1017" s="96" t="s">
        <v>956</v>
      </c>
      <c r="Y1017" s="144">
        <v>0.23266566917423886</v>
      </c>
      <c r="Z1017" s="125">
        <v>2750</v>
      </c>
      <c r="AA1017" s="125">
        <v>8259</v>
      </c>
      <c r="AB1017" s="145">
        <v>2750</v>
      </c>
      <c r="AC1017" s="177">
        <v>2442</v>
      </c>
      <c r="AD1017" s="145">
        <v>2750</v>
      </c>
      <c r="AE1017" s="142">
        <v>10028</v>
      </c>
      <c r="AF1017" s="145">
        <v>2750</v>
      </c>
      <c r="AG1017" s="145"/>
      <c r="AH1017" s="54">
        <f t="shared" si="37"/>
        <v>1.8844545454545454</v>
      </c>
      <c r="AI1017" s="54">
        <f t="shared" si="38"/>
        <v>1</v>
      </c>
      <c r="AJ1017" s="135">
        <v>50414100</v>
      </c>
      <c r="AK1017" s="148">
        <v>30403</v>
      </c>
      <c r="AL1017" s="147" t="s">
        <v>957</v>
      </c>
      <c r="AM1017" s="136">
        <v>25878442</v>
      </c>
      <c r="AN1017" s="153"/>
    </row>
    <row r="1018" spans="1:40" ht="25.5" x14ac:dyDescent="0.25">
      <c r="A1018" s="96">
        <v>1</v>
      </c>
      <c r="B1018" s="97" t="s">
        <v>5</v>
      </c>
      <c r="C1018" s="96">
        <v>11</v>
      </c>
      <c r="D1018" s="96" t="s">
        <v>949</v>
      </c>
      <c r="E1018" s="97" t="s">
        <v>36</v>
      </c>
      <c r="F1018" s="98">
        <v>2</v>
      </c>
      <c r="G1018" s="96" t="s">
        <v>2182</v>
      </c>
      <c r="H1018" s="97" t="s">
        <v>2183</v>
      </c>
      <c r="I1018" s="96">
        <v>11</v>
      </c>
      <c r="J1018" s="96"/>
      <c r="K1018" s="97" t="s">
        <v>2184</v>
      </c>
      <c r="L1018" s="98">
        <v>2020051290067</v>
      </c>
      <c r="M1018" s="96">
        <v>2</v>
      </c>
      <c r="N1018" s="96">
        <v>11122</v>
      </c>
      <c r="O1018" s="97" t="str">
        <f>+VLOOKUP(N1018,'[10]Productos PD'!$B$2:$C$349,2,FALSE)</f>
        <v>Fortalecimiento operativo y tecnológico en el sector deportivo.</v>
      </c>
      <c r="P1018" s="96" t="s">
        <v>952</v>
      </c>
      <c r="Q1018" s="96">
        <v>4</v>
      </c>
      <c r="R1018" s="122" t="s">
        <v>953</v>
      </c>
      <c r="S1018" s="125">
        <v>1</v>
      </c>
      <c r="T1018" s="97" t="s">
        <v>2139</v>
      </c>
      <c r="U1018" s="97" t="s">
        <v>2196</v>
      </c>
      <c r="V1018" s="96" t="s">
        <v>952</v>
      </c>
      <c r="W1018" s="125">
        <v>11000</v>
      </c>
      <c r="X1018" s="96" t="s">
        <v>956</v>
      </c>
      <c r="Y1018" s="144">
        <v>0.23266566917423886</v>
      </c>
      <c r="Z1018" s="125">
        <v>2750</v>
      </c>
      <c r="AA1018" s="125">
        <v>8259</v>
      </c>
      <c r="AB1018" s="145">
        <v>2750</v>
      </c>
      <c r="AC1018" s="177">
        <v>2442</v>
      </c>
      <c r="AD1018" s="145">
        <v>2750</v>
      </c>
      <c r="AE1018" s="142">
        <v>10028</v>
      </c>
      <c r="AF1018" s="145">
        <v>2750</v>
      </c>
      <c r="AG1018" s="145"/>
      <c r="AH1018" s="54">
        <f t="shared" si="37"/>
        <v>1.8844545454545454</v>
      </c>
      <c r="AI1018" s="54">
        <f t="shared" si="38"/>
        <v>1</v>
      </c>
      <c r="AJ1018" s="135">
        <f>24003469+15980000+201828.45</f>
        <v>40185297.450000003</v>
      </c>
      <c r="AK1018" s="148">
        <v>50403</v>
      </c>
      <c r="AL1018" s="147" t="s">
        <v>2192</v>
      </c>
      <c r="AM1018" s="136">
        <f>24003469+16181828.45</f>
        <v>40185297.450000003</v>
      </c>
      <c r="AN1018" s="153" t="s">
        <v>2197</v>
      </c>
    </row>
    <row r="1019" spans="1:40" ht="25.5" x14ac:dyDescent="0.25">
      <c r="A1019" s="96">
        <v>1</v>
      </c>
      <c r="B1019" s="97" t="s">
        <v>5</v>
      </c>
      <c r="C1019" s="96">
        <v>11</v>
      </c>
      <c r="D1019" s="96" t="s">
        <v>949</v>
      </c>
      <c r="E1019" s="97" t="s">
        <v>36</v>
      </c>
      <c r="F1019" s="98">
        <v>2</v>
      </c>
      <c r="G1019" s="96" t="s">
        <v>2182</v>
      </c>
      <c r="H1019" s="97" t="s">
        <v>2183</v>
      </c>
      <c r="I1019" s="96">
        <v>11</v>
      </c>
      <c r="J1019" s="96"/>
      <c r="K1019" s="97" t="s">
        <v>2184</v>
      </c>
      <c r="L1019" s="98">
        <v>2020051290067</v>
      </c>
      <c r="M1019" s="96">
        <v>2</v>
      </c>
      <c r="N1019" s="96">
        <v>11122</v>
      </c>
      <c r="O1019" s="97" t="str">
        <f>+VLOOKUP(N1019,'[10]Productos PD'!$B$2:$C$349,2,FALSE)</f>
        <v>Fortalecimiento operativo y tecnológico en el sector deportivo.</v>
      </c>
      <c r="P1019" s="96" t="s">
        <v>952</v>
      </c>
      <c r="Q1019" s="96">
        <v>4</v>
      </c>
      <c r="R1019" s="122" t="s">
        <v>953</v>
      </c>
      <c r="S1019" s="125">
        <v>1</v>
      </c>
      <c r="T1019" s="97" t="s">
        <v>2139</v>
      </c>
      <c r="U1019" s="97" t="s">
        <v>2198</v>
      </c>
      <c r="V1019" s="96" t="s">
        <v>952</v>
      </c>
      <c r="W1019" s="125">
        <v>4000</v>
      </c>
      <c r="X1019" s="96" t="s">
        <v>956</v>
      </c>
      <c r="Y1019" s="144">
        <v>0.23266566917423886</v>
      </c>
      <c r="Z1019" s="125">
        <v>1000</v>
      </c>
      <c r="AA1019" s="125">
        <v>2910</v>
      </c>
      <c r="AB1019" s="145">
        <v>1000</v>
      </c>
      <c r="AC1019" s="177">
        <v>2179</v>
      </c>
      <c r="AD1019" s="145">
        <v>1000</v>
      </c>
      <c r="AE1019" s="142">
        <v>5480</v>
      </c>
      <c r="AF1019" s="145">
        <v>1000</v>
      </c>
      <c r="AG1019" s="145"/>
      <c r="AH1019" s="54">
        <f t="shared" si="37"/>
        <v>2.6422500000000002</v>
      </c>
      <c r="AI1019" s="54">
        <f t="shared" si="38"/>
        <v>1</v>
      </c>
      <c r="AJ1019" s="135">
        <v>50414099</v>
      </c>
      <c r="AK1019" s="148">
        <v>30403</v>
      </c>
      <c r="AL1019" s="147" t="s">
        <v>957</v>
      </c>
      <c r="AM1019" s="136">
        <v>13018656</v>
      </c>
      <c r="AN1019" s="153"/>
    </row>
    <row r="1020" spans="1:40" ht="38.25" x14ac:dyDescent="0.25">
      <c r="A1020" s="96">
        <v>1</v>
      </c>
      <c r="B1020" s="97" t="s">
        <v>5</v>
      </c>
      <c r="C1020" s="96">
        <v>11</v>
      </c>
      <c r="D1020" s="96" t="s">
        <v>949</v>
      </c>
      <c r="E1020" s="97" t="s">
        <v>36</v>
      </c>
      <c r="F1020" s="98">
        <v>3</v>
      </c>
      <c r="G1020" s="96" t="s">
        <v>2199</v>
      </c>
      <c r="H1020" s="97" t="s">
        <v>2200</v>
      </c>
      <c r="I1020" s="96">
        <v>3</v>
      </c>
      <c r="J1020" s="96">
        <v>10</v>
      </c>
      <c r="K1020" s="97" t="s">
        <v>2201</v>
      </c>
      <c r="L1020" s="98">
        <v>2020051290026</v>
      </c>
      <c r="M1020" s="96">
        <v>1</v>
      </c>
      <c r="N1020" s="96">
        <v>11131</v>
      </c>
      <c r="O1020" s="97" t="str">
        <f>+VLOOKUP(N1020,'[10]Productos PD'!$B$2:$C$349,2,FALSE)</f>
        <v>Acciones para la ejecución del programa Por su salud muévase pues.</v>
      </c>
      <c r="P1020" s="96" t="s">
        <v>952</v>
      </c>
      <c r="Q1020" s="96">
        <v>4</v>
      </c>
      <c r="R1020" s="122" t="s">
        <v>953</v>
      </c>
      <c r="S1020" s="125">
        <v>1</v>
      </c>
      <c r="T1020" s="97" t="s">
        <v>2139</v>
      </c>
      <c r="U1020" s="97" t="s">
        <v>2202</v>
      </c>
      <c r="V1020" s="96" t="s">
        <v>952</v>
      </c>
      <c r="W1020" s="125">
        <v>2400</v>
      </c>
      <c r="X1020" s="96" t="s">
        <v>956</v>
      </c>
      <c r="Y1020" s="144">
        <v>9.0999999999999998E-2</v>
      </c>
      <c r="Z1020" s="125">
        <v>400</v>
      </c>
      <c r="AA1020" s="125">
        <v>926</v>
      </c>
      <c r="AB1020" s="145">
        <v>800</v>
      </c>
      <c r="AC1020" s="177">
        <v>1000</v>
      </c>
      <c r="AD1020" s="145">
        <v>800</v>
      </c>
      <c r="AE1020" s="142">
        <v>900</v>
      </c>
      <c r="AF1020" s="145">
        <v>400</v>
      </c>
      <c r="AG1020" s="145"/>
      <c r="AH1020" s="54">
        <f t="shared" si="37"/>
        <v>1.1775</v>
      </c>
      <c r="AI1020" s="54">
        <f t="shared" si="38"/>
        <v>1</v>
      </c>
      <c r="AJ1020" s="135">
        <v>9920507</v>
      </c>
      <c r="AK1020" s="148">
        <v>50401</v>
      </c>
      <c r="AL1020" s="147" t="s">
        <v>2192</v>
      </c>
      <c r="AM1020" s="136">
        <v>9121500</v>
      </c>
      <c r="AN1020" s="153"/>
    </row>
    <row r="1021" spans="1:40" ht="38.25" x14ac:dyDescent="0.25">
      <c r="A1021" s="96">
        <v>1</v>
      </c>
      <c r="B1021" s="97" t="s">
        <v>5</v>
      </c>
      <c r="C1021" s="96">
        <v>11</v>
      </c>
      <c r="D1021" s="96" t="s">
        <v>949</v>
      </c>
      <c r="E1021" s="97" t="s">
        <v>36</v>
      </c>
      <c r="F1021" s="98">
        <v>3</v>
      </c>
      <c r="G1021" s="96" t="s">
        <v>2199</v>
      </c>
      <c r="H1021" s="97" t="s">
        <v>2200</v>
      </c>
      <c r="I1021" s="96">
        <v>3</v>
      </c>
      <c r="J1021" s="96">
        <v>10</v>
      </c>
      <c r="K1021" s="97" t="s">
        <v>2201</v>
      </c>
      <c r="L1021" s="98">
        <v>2020051290026</v>
      </c>
      <c r="M1021" s="96">
        <v>1</v>
      </c>
      <c r="N1021" s="96">
        <v>11131</v>
      </c>
      <c r="O1021" s="97" t="str">
        <f>+VLOOKUP(N1021,'[10]Productos PD'!$B$2:$C$349,2,FALSE)</f>
        <v>Acciones para la ejecución del programa Por su salud muévase pues.</v>
      </c>
      <c r="P1021" s="96" t="s">
        <v>952</v>
      </c>
      <c r="Q1021" s="96">
        <v>4</v>
      </c>
      <c r="R1021" s="122" t="s">
        <v>953</v>
      </c>
      <c r="S1021" s="125">
        <v>1</v>
      </c>
      <c r="T1021" s="97" t="s">
        <v>2139</v>
      </c>
      <c r="U1021" s="97" t="s">
        <v>2203</v>
      </c>
      <c r="V1021" s="96" t="s">
        <v>952</v>
      </c>
      <c r="W1021" s="125">
        <v>10</v>
      </c>
      <c r="X1021" s="96" t="s">
        <v>956</v>
      </c>
      <c r="Y1021" s="144">
        <v>9.0999999999999998E-2</v>
      </c>
      <c r="Z1021" s="125">
        <v>2</v>
      </c>
      <c r="AA1021" s="125">
        <v>8</v>
      </c>
      <c r="AB1021" s="145">
        <v>3</v>
      </c>
      <c r="AC1021" s="177">
        <v>5</v>
      </c>
      <c r="AD1021" s="145">
        <v>3</v>
      </c>
      <c r="AE1021" s="142">
        <v>3</v>
      </c>
      <c r="AF1021" s="145">
        <v>2</v>
      </c>
      <c r="AG1021" s="145"/>
      <c r="AH1021" s="54">
        <f t="shared" si="37"/>
        <v>1.6</v>
      </c>
      <c r="AI1021" s="54">
        <f t="shared" si="38"/>
        <v>1</v>
      </c>
      <c r="AJ1021" s="135">
        <v>11743388</v>
      </c>
      <c r="AK1021" s="148">
        <v>50404</v>
      </c>
      <c r="AL1021" s="147" t="s">
        <v>2192</v>
      </c>
      <c r="AM1021" s="136">
        <f>9638034+245800+1200000</f>
        <v>11083834</v>
      </c>
      <c r="AN1021" s="153"/>
    </row>
    <row r="1022" spans="1:40" ht="38.25" x14ac:dyDescent="0.25">
      <c r="A1022" s="96">
        <v>1</v>
      </c>
      <c r="B1022" s="97" t="s">
        <v>5</v>
      </c>
      <c r="C1022" s="96">
        <v>11</v>
      </c>
      <c r="D1022" s="96" t="s">
        <v>949</v>
      </c>
      <c r="E1022" s="97" t="s">
        <v>36</v>
      </c>
      <c r="F1022" s="98">
        <v>3</v>
      </c>
      <c r="G1022" s="96" t="s">
        <v>2199</v>
      </c>
      <c r="H1022" s="97" t="s">
        <v>2200</v>
      </c>
      <c r="I1022" s="96">
        <v>3</v>
      </c>
      <c r="J1022" s="96">
        <v>10</v>
      </c>
      <c r="K1022" s="97" t="s">
        <v>2201</v>
      </c>
      <c r="L1022" s="98">
        <v>2020051290026</v>
      </c>
      <c r="M1022" s="96">
        <v>1</v>
      </c>
      <c r="N1022" s="96">
        <v>11131</v>
      </c>
      <c r="O1022" s="97" t="str">
        <f>+VLOOKUP(N1022,'[10]Productos PD'!$B$2:$C$349,2,FALSE)</f>
        <v>Acciones para la ejecución del programa Por su salud muévase pues.</v>
      </c>
      <c r="P1022" s="96" t="s">
        <v>952</v>
      </c>
      <c r="Q1022" s="96">
        <v>4</v>
      </c>
      <c r="R1022" s="122" t="s">
        <v>953</v>
      </c>
      <c r="S1022" s="125">
        <v>1</v>
      </c>
      <c r="T1022" s="97" t="s">
        <v>2139</v>
      </c>
      <c r="U1022" s="97" t="s">
        <v>2204</v>
      </c>
      <c r="V1022" s="96" t="s">
        <v>952</v>
      </c>
      <c r="W1022" s="125">
        <v>20</v>
      </c>
      <c r="X1022" s="96" t="s">
        <v>956</v>
      </c>
      <c r="Y1022" s="144">
        <v>9.0999999999999998E-2</v>
      </c>
      <c r="Z1022" s="125">
        <v>5</v>
      </c>
      <c r="AA1022" s="125">
        <v>9</v>
      </c>
      <c r="AB1022" s="145">
        <v>5</v>
      </c>
      <c r="AC1022" s="177">
        <v>5</v>
      </c>
      <c r="AD1022" s="145">
        <v>5</v>
      </c>
      <c r="AE1022" s="142">
        <v>5</v>
      </c>
      <c r="AF1022" s="145">
        <v>5</v>
      </c>
      <c r="AG1022" s="145"/>
      <c r="AH1022" s="54">
        <f t="shared" si="37"/>
        <v>0.95</v>
      </c>
      <c r="AI1022" s="54">
        <f t="shared" si="38"/>
        <v>0.95</v>
      </c>
      <c r="AJ1022" s="135">
        <v>11743390</v>
      </c>
      <c r="AK1022" s="148">
        <v>50404</v>
      </c>
      <c r="AL1022" s="147" t="s">
        <v>2192</v>
      </c>
      <c r="AM1022" s="136">
        <v>11250000</v>
      </c>
      <c r="AN1022" s="153"/>
    </row>
    <row r="1023" spans="1:40" ht="38.25" x14ac:dyDescent="0.25">
      <c r="A1023" s="96">
        <v>1</v>
      </c>
      <c r="B1023" s="97" t="s">
        <v>5</v>
      </c>
      <c r="C1023" s="96">
        <v>11</v>
      </c>
      <c r="D1023" s="96" t="s">
        <v>949</v>
      </c>
      <c r="E1023" s="97" t="s">
        <v>36</v>
      </c>
      <c r="F1023" s="98">
        <v>3</v>
      </c>
      <c r="G1023" s="96" t="s">
        <v>2199</v>
      </c>
      <c r="H1023" s="97" t="s">
        <v>2200</v>
      </c>
      <c r="I1023" s="96">
        <v>3</v>
      </c>
      <c r="J1023" s="96">
        <v>10</v>
      </c>
      <c r="K1023" s="97" t="s">
        <v>2201</v>
      </c>
      <c r="L1023" s="98">
        <v>2020051290026</v>
      </c>
      <c r="M1023" s="96">
        <v>1</v>
      </c>
      <c r="N1023" s="96">
        <v>11131</v>
      </c>
      <c r="O1023" s="97" t="str">
        <f>+VLOOKUP(N1023,'[10]Productos PD'!$B$2:$C$349,2,FALSE)</f>
        <v>Acciones para la ejecución del programa Por su salud muévase pues.</v>
      </c>
      <c r="P1023" s="96" t="s">
        <v>952</v>
      </c>
      <c r="Q1023" s="96">
        <v>4</v>
      </c>
      <c r="R1023" s="122" t="s">
        <v>953</v>
      </c>
      <c r="S1023" s="125">
        <v>1</v>
      </c>
      <c r="T1023" s="97" t="s">
        <v>2139</v>
      </c>
      <c r="U1023" s="97" t="s">
        <v>2204</v>
      </c>
      <c r="V1023" s="96" t="s">
        <v>952</v>
      </c>
      <c r="W1023" s="125">
        <v>20</v>
      </c>
      <c r="X1023" s="96" t="s">
        <v>956</v>
      </c>
      <c r="Y1023" s="144">
        <v>9.0999999999999998E-2</v>
      </c>
      <c r="Z1023" s="125">
        <v>5</v>
      </c>
      <c r="AA1023" s="125">
        <v>9</v>
      </c>
      <c r="AB1023" s="145">
        <v>5</v>
      </c>
      <c r="AC1023" s="177">
        <v>5</v>
      </c>
      <c r="AD1023" s="145">
        <v>5</v>
      </c>
      <c r="AE1023" s="142">
        <v>5</v>
      </c>
      <c r="AF1023" s="145">
        <v>5</v>
      </c>
      <c r="AG1023" s="145"/>
      <c r="AH1023" s="54">
        <f t="shared" si="37"/>
        <v>0.95</v>
      </c>
      <c r="AI1023" s="54">
        <f t="shared" si="38"/>
        <v>0.95</v>
      </c>
      <c r="AJ1023" s="135">
        <v>24287241</v>
      </c>
      <c r="AK1023" s="148">
        <v>50405</v>
      </c>
      <c r="AL1023" s="147" t="s">
        <v>2192</v>
      </c>
      <c r="AM1023" s="136">
        <v>0</v>
      </c>
      <c r="AN1023" s="153" t="s">
        <v>2205</v>
      </c>
    </row>
    <row r="1024" spans="1:40" ht="38.25" x14ac:dyDescent="0.25">
      <c r="A1024" s="96">
        <v>1</v>
      </c>
      <c r="B1024" s="97" t="s">
        <v>5</v>
      </c>
      <c r="C1024" s="96">
        <v>11</v>
      </c>
      <c r="D1024" s="96" t="s">
        <v>949</v>
      </c>
      <c r="E1024" s="97" t="s">
        <v>36</v>
      </c>
      <c r="F1024" s="98">
        <v>3</v>
      </c>
      <c r="G1024" s="96" t="s">
        <v>2199</v>
      </c>
      <c r="H1024" s="97" t="s">
        <v>2200</v>
      </c>
      <c r="I1024" s="96">
        <v>3</v>
      </c>
      <c r="J1024" s="96">
        <v>10</v>
      </c>
      <c r="K1024" s="97" t="s">
        <v>2201</v>
      </c>
      <c r="L1024" s="98">
        <v>2020051290026</v>
      </c>
      <c r="M1024" s="96">
        <v>1</v>
      </c>
      <c r="N1024" s="96">
        <v>11131</v>
      </c>
      <c r="O1024" s="97" t="str">
        <f>+VLOOKUP(N1024,'[10]Productos PD'!$B$2:$C$349,2,FALSE)</f>
        <v>Acciones para la ejecución del programa Por su salud muévase pues.</v>
      </c>
      <c r="P1024" s="96" t="s">
        <v>952</v>
      </c>
      <c r="Q1024" s="96">
        <v>4</v>
      </c>
      <c r="R1024" s="122" t="s">
        <v>953</v>
      </c>
      <c r="S1024" s="125">
        <v>1</v>
      </c>
      <c r="T1024" s="97" t="s">
        <v>2139</v>
      </c>
      <c r="U1024" s="97" t="s">
        <v>2206</v>
      </c>
      <c r="V1024" s="96" t="s">
        <v>952</v>
      </c>
      <c r="W1024" s="125">
        <v>100</v>
      </c>
      <c r="X1024" s="96" t="s">
        <v>956</v>
      </c>
      <c r="Y1024" s="144">
        <v>9.0999999999999998E-2</v>
      </c>
      <c r="Z1024" s="125">
        <v>0</v>
      </c>
      <c r="AA1024" s="125">
        <v>0</v>
      </c>
      <c r="AB1024" s="145">
        <v>20</v>
      </c>
      <c r="AC1024" s="177">
        <v>20</v>
      </c>
      <c r="AD1024" s="145">
        <v>40</v>
      </c>
      <c r="AE1024" s="142">
        <v>40</v>
      </c>
      <c r="AF1024" s="145">
        <v>40</v>
      </c>
      <c r="AG1024" s="145"/>
      <c r="AH1024" s="54">
        <f t="shared" si="37"/>
        <v>0.6</v>
      </c>
      <c r="AI1024" s="54">
        <f t="shared" si="38"/>
        <v>0.6</v>
      </c>
      <c r="AJ1024" s="135">
        <v>52576500</v>
      </c>
      <c r="AK1024" s="148">
        <v>30401</v>
      </c>
      <c r="AL1024" s="147" t="s">
        <v>957</v>
      </c>
      <c r="AM1024" s="136">
        <f>21411821+19000000</f>
        <v>40411821</v>
      </c>
      <c r="AN1024" s="153"/>
    </row>
    <row r="1025" spans="1:40" ht="38.25" x14ac:dyDescent="0.25">
      <c r="A1025" s="96">
        <v>1</v>
      </c>
      <c r="B1025" s="97" t="s">
        <v>5</v>
      </c>
      <c r="C1025" s="96">
        <v>11</v>
      </c>
      <c r="D1025" s="96" t="s">
        <v>949</v>
      </c>
      <c r="E1025" s="97" t="s">
        <v>36</v>
      </c>
      <c r="F1025" s="98">
        <v>3</v>
      </c>
      <c r="G1025" s="96" t="s">
        <v>2199</v>
      </c>
      <c r="H1025" s="97" t="s">
        <v>2200</v>
      </c>
      <c r="I1025" s="96">
        <v>3</v>
      </c>
      <c r="J1025" s="96">
        <v>10</v>
      </c>
      <c r="K1025" s="97" t="s">
        <v>2201</v>
      </c>
      <c r="L1025" s="98">
        <v>2020051290026</v>
      </c>
      <c r="M1025" s="96">
        <v>1</v>
      </c>
      <c r="N1025" s="96">
        <v>11131</v>
      </c>
      <c r="O1025" s="97" t="str">
        <f>+VLOOKUP(N1025,'[10]Productos PD'!$B$2:$C$349,2,FALSE)</f>
        <v>Acciones para la ejecución del programa Por su salud muévase pues.</v>
      </c>
      <c r="P1025" s="96" t="s">
        <v>952</v>
      </c>
      <c r="Q1025" s="96">
        <v>4</v>
      </c>
      <c r="R1025" s="122" t="s">
        <v>953</v>
      </c>
      <c r="S1025" s="125">
        <v>1</v>
      </c>
      <c r="T1025" s="97" t="s">
        <v>2139</v>
      </c>
      <c r="U1025" s="97" t="s">
        <v>2207</v>
      </c>
      <c r="V1025" s="96" t="s">
        <v>952</v>
      </c>
      <c r="W1025" s="125">
        <v>1000</v>
      </c>
      <c r="X1025" s="96" t="s">
        <v>956</v>
      </c>
      <c r="Y1025" s="144">
        <v>9.0999999999999998E-2</v>
      </c>
      <c r="Z1025" s="125">
        <v>250</v>
      </c>
      <c r="AA1025" s="125">
        <v>250</v>
      </c>
      <c r="AB1025" s="145">
        <v>250</v>
      </c>
      <c r="AC1025" s="177">
        <v>250</v>
      </c>
      <c r="AD1025" s="145">
        <v>250</v>
      </c>
      <c r="AE1025" s="142">
        <v>700</v>
      </c>
      <c r="AF1025" s="145">
        <v>250</v>
      </c>
      <c r="AG1025" s="145"/>
      <c r="AH1025" s="54">
        <f t="shared" si="37"/>
        <v>1.2</v>
      </c>
      <c r="AI1025" s="54">
        <f t="shared" si="38"/>
        <v>1</v>
      </c>
      <c r="AJ1025" s="135">
        <v>11743393</v>
      </c>
      <c r="AK1025" s="148">
        <v>50404</v>
      </c>
      <c r="AL1025" s="147" t="s">
        <v>2192</v>
      </c>
      <c r="AM1025" s="136">
        <f>9638034+1200000+397300</f>
        <v>11235334</v>
      </c>
      <c r="AN1025" s="153"/>
    </row>
    <row r="1026" spans="1:40" ht="38.25" x14ac:dyDescent="0.25">
      <c r="A1026" s="96">
        <v>1</v>
      </c>
      <c r="B1026" s="97" t="s">
        <v>5</v>
      </c>
      <c r="C1026" s="96">
        <v>11</v>
      </c>
      <c r="D1026" s="96" t="s">
        <v>949</v>
      </c>
      <c r="E1026" s="97" t="s">
        <v>36</v>
      </c>
      <c r="F1026" s="98">
        <v>3</v>
      </c>
      <c r="G1026" s="96" t="s">
        <v>2199</v>
      </c>
      <c r="H1026" s="97" t="s">
        <v>2200</v>
      </c>
      <c r="I1026" s="96">
        <v>3</v>
      </c>
      <c r="J1026" s="96">
        <v>10</v>
      </c>
      <c r="K1026" s="97" t="s">
        <v>2201</v>
      </c>
      <c r="L1026" s="98">
        <v>2020051290026</v>
      </c>
      <c r="M1026" s="96">
        <v>1</v>
      </c>
      <c r="N1026" s="96">
        <v>11131</v>
      </c>
      <c r="O1026" s="97" t="str">
        <f>+VLOOKUP(N1026,'[10]Productos PD'!$B$2:$C$349,2,FALSE)</f>
        <v>Acciones para la ejecución del programa Por su salud muévase pues.</v>
      </c>
      <c r="P1026" s="96" t="s">
        <v>952</v>
      </c>
      <c r="Q1026" s="96">
        <v>4</v>
      </c>
      <c r="R1026" s="122" t="s">
        <v>953</v>
      </c>
      <c r="S1026" s="125">
        <v>1</v>
      </c>
      <c r="T1026" s="97" t="s">
        <v>2139</v>
      </c>
      <c r="U1026" s="97" t="s">
        <v>2208</v>
      </c>
      <c r="V1026" s="96" t="s">
        <v>952</v>
      </c>
      <c r="W1026" s="125">
        <v>100</v>
      </c>
      <c r="X1026" s="96" t="s">
        <v>956</v>
      </c>
      <c r="Y1026" s="144">
        <v>9.0999999999999998E-2</v>
      </c>
      <c r="Z1026" s="125">
        <v>0</v>
      </c>
      <c r="AA1026" s="125">
        <v>0</v>
      </c>
      <c r="AB1026" s="145">
        <v>33</v>
      </c>
      <c r="AC1026" s="177">
        <v>31</v>
      </c>
      <c r="AD1026" s="145">
        <v>34</v>
      </c>
      <c r="AE1026" s="142">
        <v>120</v>
      </c>
      <c r="AF1026" s="145">
        <v>33</v>
      </c>
      <c r="AG1026" s="145"/>
      <c r="AH1026" s="54">
        <f t="shared" si="37"/>
        <v>1.51</v>
      </c>
      <c r="AI1026" s="54">
        <f t="shared" si="38"/>
        <v>1</v>
      </c>
      <c r="AJ1026" s="135">
        <v>30000000</v>
      </c>
      <c r="AK1026" s="148">
        <v>50401</v>
      </c>
      <c r="AL1026" s="147" t="s">
        <v>2192</v>
      </c>
      <c r="AM1026" s="136">
        <v>28000000</v>
      </c>
      <c r="AN1026" s="153"/>
    </row>
    <row r="1027" spans="1:40" ht="38.25" x14ac:dyDescent="0.25">
      <c r="A1027" s="96">
        <v>1</v>
      </c>
      <c r="B1027" s="97" t="s">
        <v>5</v>
      </c>
      <c r="C1027" s="96">
        <v>11</v>
      </c>
      <c r="D1027" s="96" t="s">
        <v>949</v>
      </c>
      <c r="E1027" s="97" t="s">
        <v>36</v>
      </c>
      <c r="F1027" s="98">
        <v>3</v>
      </c>
      <c r="G1027" s="96" t="s">
        <v>2199</v>
      </c>
      <c r="H1027" s="97" t="s">
        <v>2200</v>
      </c>
      <c r="I1027" s="96">
        <v>3</v>
      </c>
      <c r="J1027" s="96">
        <v>10</v>
      </c>
      <c r="K1027" s="97" t="s">
        <v>2201</v>
      </c>
      <c r="L1027" s="98">
        <v>2020051290026</v>
      </c>
      <c r="M1027" s="96">
        <v>1</v>
      </c>
      <c r="N1027" s="96">
        <v>11131</v>
      </c>
      <c r="O1027" s="97" t="str">
        <f>+VLOOKUP(N1027,'[10]Productos PD'!$B$2:$C$349,2,FALSE)</f>
        <v>Acciones para la ejecución del programa Por su salud muévase pues.</v>
      </c>
      <c r="P1027" s="96" t="s">
        <v>952</v>
      </c>
      <c r="Q1027" s="96">
        <v>4</v>
      </c>
      <c r="R1027" s="122" t="s">
        <v>953</v>
      </c>
      <c r="S1027" s="125">
        <v>1</v>
      </c>
      <c r="T1027" s="97" t="s">
        <v>2139</v>
      </c>
      <c r="U1027" s="97" t="s">
        <v>2209</v>
      </c>
      <c r="V1027" s="96" t="s">
        <v>952</v>
      </c>
      <c r="W1027" s="125">
        <v>20</v>
      </c>
      <c r="X1027" s="96" t="s">
        <v>956</v>
      </c>
      <c r="Y1027" s="144">
        <v>9.0999999999999998E-2</v>
      </c>
      <c r="Z1027" s="125">
        <v>0</v>
      </c>
      <c r="AA1027" s="125">
        <v>0</v>
      </c>
      <c r="AB1027" s="145">
        <v>7</v>
      </c>
      <c r="AC1027" s="177">
        <v>10</v>
      </c>
      <c r="AD1027" s="145">
        <v>7</v>
      </c>
      <c r="AE1027" s="142">
        <v>50</v>
      </c>
      <c r="AF1027" s="145">
        <v>6</v>
      </c>
      <c r="AG1027" s="145"/>
      <c r="AH1027" s="54">
        <f t="shared" si="37"/>
        <v>3</v>
      </c>
      <c r="AI1027" s="54">
        <f t="shared" si="38"/>
        <v>1</v>
      </c>
      <c r="AJ1027" s="135">
        <v>11100000</v>
      </c>
      <c r="AK1027" s="148">
        <v>50401</v>
      </c>
      <c r="AL1027" s="147" t="s">
        <v>2192</v>
      </c>
      <c r="AM1027" s="136">
        <f>5891771+3578000+165800+360000+120000</f>
        <v>10115571</v>
      </c>
      <c r="AN1027" s="153"/>
    </row>
    <row r="1028" spans="1:40" ht="38.25" x14ac:dyDescent="0.25">
      <c r="A1028" s="96">
        <v>1</v>
      </c>
      <c r="B1028" s="97" t="s">
        <v>5</v>
      </c>
      <c r="C1028" s="96">
        <v>11</v>
      </c>
      <c r="D1028" s="96" t="s">
        <v>949</v>
      </c>
      <c r="E1028" s="97" t="s">
        <v>36</v>
      </c>
      <c r="F1028" s="98">
        <v>3</v>
      </c>
      <c r="G1028" s="96" t="s">
        <v>2199</v>
      </c>
      <c r="H1028" s="97" t="s">
        <v>2200</v>
      </c>
      <c r="I1028" s="96">
        <v>3</v>
      </c>
      <c r="J1028" s="96">
        <v>10</v>
      </c>
      <c r="K1028" s="97" t="s">
        <v>2201</v>
      </c>
      <c r="L1028" s="98">
        <v>2020051290026</v>
      </c>
      <c r="M1028" s="96">
        <v>1</v>
      </c>
      <c r="N1028" s="96">
        <v>11131</v>
      </c>
      <c r="O1028" s="97" t="str">
        <f>+VLOOKUP(N1028,'[10]Productos PD'!$B$2:$C$349,2,FALSE)</f>
        <v>Acciones para la ejecución del programa Por su salud muévase pues.</v>
      </c>
      <c r="P1028" s="96" t="s">
        <v>952</v>
      </c>
      <c r="Q1028" s="96">
        <v>4</v>
      </c>
      <c r="R1028" s="122" t="s">
        <v>953</v>
      </c>
      <c r="S1028" s="125">
        <v>1</v>
      </c>
      <c r="T1028" s="97" t="s">
        <v>2139</v>
      </c>
      <c r="U1028" s="97" t="s">
        <v>2210</v>
      </c>
      <c r="V1028" s="96" t="s">
        <v>952</v>
      </c>
      <c r="W1028" s="125">
        <v>30</v>
      </c>
      <c r="X1028" s="96" t="s">
        <v>956</v>
      </c>
      <c r="Y1028" s="144">
        <v>9.0999999999999998E-2</v>
      </c>
      <c r="Z1028" s="125">
        <v>0</v>
      </c>
      <c r="AA1028" s="125">
        <v>0</v>
      </c>
      <c r="AB1028" s="145">
        <v>10</v>
      </c>
      <c r="AC1028" s="177">
        <v>10</v>
      </c>
      <c r="AD1028" s="145">
        <v>10</v>
      </c>
      <c r="AE1028" s="142">
        <v>60</v>
      </c>
      <c r="AF1028" s="145">
        <v>10</v>
      </c>
      <c r="AG1028" s="145"/>
      <c r="AH1028" s="54">
        <f t="shared" si="37"/>
        <v>2.3333333333333335</v>
      </c>
      <c r="AI1028" s="54">
        <f t="shared" si="38"/>
        <v>1</v>
      </c>
      <c r="AJ1028" s="135">
        <v>11100000</v>
      </c>
      <c r="AK1028" s="148">
        <v>50401</v>
      </c>
      <c r="AL1028" s="147" t="s">
        <v>2192</v>
      </c>
      <c r="AM1028" s="136">
        <f>9243708+1560000+39000</f>
        <v>10842708</v>
      </c>
      <c r="AN1028" s="153"/>
    </row>
    <row r="1029" spans="1:40" ht="38.25" x14ac:dyDescent="0.25">
      <c r="A1029" s="96">
        <v>1</v>
      </c>
      <c r="B1029" s="97" t="s">
        <v>5</v>
      </c>
      <c r="C1029" s="96">
        <v>11</v>
      </c>
      <c r="D1029" s="96" t="s">
        <v>949</v>
      </c>
      <c r="E1029" s="97" t="s">
        <v>36</v>
      </c>
      <c r="F1029" s="98">
        <v>3</v>
      </c>
      <c r="G1029" s="96" t="s">
        <v>2199</v>
      </c>
      <c r="H1029" s="97" t="s">
        <v>2200</v>
      </c>
      <c r="I1029" s="96">
        <v>3</v>
      </c>
      <c r="J1029" s="96">
        <v>10</v>
      </c>
      <c r="K1029" s="97" t="s">
        <v>2201</v>
      </c>
      <c r="L1029" s="98">
        <v>2020051290026</v>
      </c>
      <c r="M1029" s="96">
        <v>1</v>
      </c>
      <c r="N1029" s="96">
        <v>11131</v>
      </c>
      <c r="O1029" s="97" t="str">
        <f>+VLOOKUP(N1029,'[10]Productos PD'!$B$2:$C$349,2,FALSE)</f>
        <v>Acciones para la ejecución del programa Por su salud muévase pues.</v>
      </c>
      <c r="P1029" s="96" t="s">
        <v>952</v>
      </c>
      <c r="Q1029" s="96">
        <v>4</v>
      </c>
      <c r="R1029" s="122" t="s">
        <v>953</v>
      </c>
      <c r="S1029" s="125">
        <v>1</v>
      </c>
      <c r="T1029" s="97" t="s">
        <v>2139</v>
      </c>
      <c r="U1029" s="97" t="s">
        <v>2211</v>
      </c>
      <c r="V1029" s="96" t="s">
        <v>983</v>
      </c>
      <c r="W1029" s="54">
        <v>0.5</v>
      </c>
      <c r="X1029" s="96" t="s">
        <v>984</v>
      </c>
      <c r="Y1029" s="144">
        <v>9.0999999999999998E-2</v>
      </c>
      <c r="Z1029" s="54">
        <v>0</v>
      </c>
      <c r="AA1029" s="150">
        <v>0</v>
      </c>
      <c r="AB1029" s="54">
        <v>0.15</v>
      </c>
      <c r="AC1029" s="143">
        <v>0.15</v>
      </c>
      <c r="AD1029" s="54">
        <v>0.3</v>
      </c>
      <c r="AE1029" s="143">
        <v>0.3</v>
      </c>
      <c r="AF1029" s="54">
        <v>0.5</v>
      </c>
      <c r="AG1029" s="145"/>
      <c r="AH1029" s="54">
        <f t="shared" si="37"/>
        <v>1</v>
      </c>
      <c r="AI1029" s="54">
        <f t="shared" si="38"/>
        <v>1</v>
      </c>
      <c r="AJ1029" s="135">
        <v>2423045.85</v>
      </c>
      <c r="AK1029" s="148">
        <v>50401</v>
      </c>
      <c r="AL1029" s="147" t="s">
        <v>2192</v>
      </c>
      <c r="AM1029" s="136">
        <v>2135000</v>
      </c>
      <c r="AN1029" s="153"/>
    </row>
    <row r="1030" spans="1:40" ht="38.25" x14ac:dyDescent="0.25">
      <c r="A1030" s="96">
        <v>1</v>
      </c>
      <c r="B1030" s="97" t="s">
        <v>5</v>
      </c>
      <c r="C1030" s="96">
        <v>11</v>
      </c>
      <c r="D1030" s="96" t="s">
        <v>949</v>
      </c>
      <c r="E1030" s="97" t="s">
        <v>36</v>
      </c>
      <c r="F1030" s="98">
        <v>3</v>
      </c>
      <c r="G1030" s="96" t="s">
        <v>2199</v>
      </c>
      <c r="H1030" s="97" t="s">
        <v>2200</v>
      </c>
      <c r="I1030" s="96">
        <v>3</v>
      </c>
      <c r="J1030" s="96">
        <v>10</v>
      </c>
      <c r="K1030" s="97" t="s">
        <v>2201</v>
      </c>
      <c r="L1030" s="98">
        <v>2020051290026</v>
      </c>
      <c r="M1030" s="96">
        <v>1</v>
      </c>
      <c r="N1030" s="96">
        <v>11131</v>
      </c>
      <c r="O1030" s="97" t="str">
        <f>+VLOOKUP(N1030,'[10]Productos PD'!$B$2:$C$349,2,FALSE)</f>
        <v>Acciones para la ejecución del programa Por su salud muévase pues.</v>
      </c>
      <c r="P1030" s="96" t="s">
        <v>952</v>
      </c>
      <c r="Q1030" s="96">
        <v>4</v>
      </c>
      <c r="R1030" s="122" t="s">
        <v>953</v>
      </c>
      <c r="S1030" s="125">
        <v>1</v>
      </c>
      <c r="T1030" s="97" t="s">
        <v>2139</v>
      </c>
      <c r="U1030" s="97" t="s">
        <v>2212</v>
      </c>
      <c r="V1030" s="96" t="s">
        <v>952</v>
      </c>
      <c r="W1030" s="125">
        <v>200</v>
      </c>
      <c r="X1030" s="96" t="s">
        <v>956</v>
      </c>
      <c r="Y1030" s="144">
        <v>9.0999999999999998E-2</v>
      </c>
      <c r="Z1030" s="125">
        <v>20</v>
      </c>
      <c r="AA1030" s="125">
        <v>50</v>
      </c>
      <c r="AB1030" s="145">
        <v>60</v>
      </c>
      <c r="AC1030" s="177">
        <v>111</v>
      </c>
      <c r="AD1030" s="145">
        <v>60</v>
      </c>
      <c r="AE1030" s="142">
        <v>60</v>
      </c>
      <c r="AF1030" s="145">
        <v>60</v>
      </c>
      <c r="AG1030" s="145"/>
      <c r="AH1030" s="54">
        <f t="shared" si="37"/>
        <v>1.105</v>
      </c>
      <c r="AI1030" s="54">
        <f t="shared" si="38"/>
        <v>1</v>
      </c>
      <c r="AJ1030" s="135">
        <v>26000000</v>
      </c>
      <c r="AK1030" s="148"/>
      <c r="AL1030" s="147" t="s">
        <v>1905</v>
      </c>
      <c r="AM1030" s="136">
        <f>SUBTOTAL(9,AM1013:AM1029)</f>
        <v>331208927.44999999</v>
      </c>
      <c r="AN1030" s="153"/>
    </row>
    <row r="1031" spans="1:40" ht="38.25" x14ac:dyDescent="0.25">
      <c r="A1031" s="96">
        <v>1</v>
      </c>
      <c r="B1031" s="97" t="s">
        <v>5</v>
      </c>
      <c r="C1031" s="96">
        <v>11</v>
      </c>
      <c r="D1031" s="96" t="s">
        <v>949</v>
      </c>
      <c r="E1031" s="97" t="s">
        <v>36</v>
      </c>
      <c r="F1031" s="98">
        <v>3</v>
      </c>
      <c r="G1031" s="96" t="s">
        <v>2199</v>
      </c>
      <c r="H1031" s="97" t="s">
        <v>2200</v>
      </c>
      <c r="I1031" s="96">
        <v>3</v>
      </c>
      <c r="J1031" s="96">
        <v>10</v>
      </c>
      <c r="K1031" s="97" t="s">
        <v>2201</v>
      </c>
      <c r="L1031" s="98">
        <v>2020051290026</v>
      </c>
      <c r="M1031" s="96">
        <v>1</v>
      </c>
      <c r="N1031" s="96">
        <v>11131</v>
      </c>
      <c r="O1031" s="97" t="str">
        <f>+VLOOKUP(N1031,'[10]Productos PD'!$B$2:$C$349,2,FALSE)</f>
        <v>Acciones para la ejecución del programa Por su salud muévase pues.</v>
      </c>
      <c r="P1031" s="96" t="s">
        <v>952</v>
      </c>
      <c r="Q1031" s="96">
        <v>4</v>
      </c>
      <c r="R1031" s="122" t="s">
        <v>953</v>
      </c>
      <c r="S1031" s="125">
        <v>1</v>
      </c>
      <c r="T1031" s="97" t="s">
        <v>2139</v>
      </c>
      <c r="U1031" s="97" t="s">
        <v>2213</v>
      </c>
      <c r="V1031" s="96" t="s">
        <v>952</v>
      </c>
      <c r="W1031" s="125">
        <v>50</v>
      </c>
      <c r="X1031" s="96" t="s">
        <v>956</v>
      </c>
      <c r="Y1031" s="144">
        <v>9.0999999999999998E-2</v>
      </c>
      <c r="Z1031" s="125">
        <v>0</v>
      </c>
      <c r="AA1031" s="125">
        <v>0</v>
      </c>
      <c r="AB1031" s="145">
        <v>16</v>
      </c>
      <c r="AC1031" s="177">
        <v>60</v>
      </c>
      <c r="AD1031" s="145">
        <v>16</v>
      </c>
      <c r="AE1031" s="142">
        <v>16</v>
      </c>
      <c r="AF1031" s="145">
        <v>18</v>
      </c>
      <c r="AG1031" s="145"/>
      <c r="AH1031" s="54">
        <f t="shared" si="37"/>
        <v>1.52</v>
      </c>
      <c r="AI1031" s="54">
        <f t="shared" si="38"/>
        <v>1</v>
      </c>
      <c r="AJ1031" s="135">
        <v>26000000</v>
      </c>
      <c r="AK1031" s="148">
        <v>0</v>
      </c>
      <c r="AL1031" s="147" t="s">
        <v>1905</v>
      </c>
      <c r="AM1031" s="136"/>
      <c r="AN1031" s="153"/>
    </row>
    <row r="1032" spans="1:40" ht="38.25" x14ac:dyDescent="0.25">
      <c r="A1032" s="96">
        <v>1</v>
      </c>
      <c r="B1032" s="97" t="s">
        <v>5</v>
      </c>
      <c r="C1032" s="96">
        <v>11</v>
      </c>
      <c r="D1032" s="96" t="s">
        <v>949</v>
      </c>
      <c r="E1032" s="97" t="s">
        <v>36</v>
      </c>
      <c r="F1032" s="98">
        <v>3</v>
      </c>
      <c r="G1032" s="96" t="s">
        <v>2199</v>
      </c>
      <c r="H1032" s="97" t="s">
        <v>2200</v>
      </c>
      <c r="I1032" s="96">
        <v>3</v>
      </c>
      <c r="J1032" s="96">
        <v>10</v>
      </c>
      <c r="K1032" s="97" t="s">
        <v>2201</v>
      </c>
      <c r="L1032" s="98">
        <v>2020051290026</v>
      </c>
      <c r="M1032" s="96">
        <v>2</v>
      </c>
      <c r="N1032" s="96">
        <v>11132</v>
      </c>
      <c r="O1032" s="97" t="str">
        <f>+VLOOKUP(N1032,'[10]Productos PD'!$B$2:$C$349,2,FALSE)</f>
        <v>Acciones de Dotación e implementación para entornos saludables realizadas.</v>
      </c>
      <c r="P1032" s="96" t="s">
        <v>952</v>
      </c>
      <c r="Q1032" s="96">
        <v>4</v>
      </c>
      <c r="R1032" s="122" t="s">
        <v>953</v>
      </c>
      <c r="S1032" s="125">
        <v>1</v>
      </c>
      <c r="T1032" s="97" t="s">
        <v>2139</v>
      </c>
      <c r="U1032" s="97" t="s">
        <v>2214</v>
      </c>
      <c r="V1032" s="96" t="s">
        <v>952</v>
      </c>
      <c r="W1032" s="125">
        <v>12</v>
      </c>
      <c r="X1032" s="96" t="s">
        <v>962</v>
      </c>
      <c r="Y1032" s="144">
        <v>1</v>
      </c>
      <c r="Z1032" s="125">
        <v>12</v>
      </c>
      <c r="AA1032" s="125">
        <v>11</v>
      </c>
      <c r="AB1032" s="145">
        <v>12</v>
      </c>
      <c r="AC1032" s="177">
        <v>6</v>
      </c>
      <c r="AD1032" s="145">
        <v>12</v>
      </c>
      <c r="AE1032" s="142">
        <v>8</v>
      </c>
      <c r="AF1032" s="145">
        <v>12</v>
      </c>
      <c r="AG1032" s="145"/>
      <c r="AH1032" s="54">
        <f t="shared" si="37"/>
        <v>1</v>
      </c>
      <c r="AI1032" s="54">
        <f t="shared" si="38"/>
        <v>1</v>
      </c>
      <c r="AJ1032" s="135">
        <f>50000000+18152598</f>
        <v>68152598</v>
      </c>
      <c r="AK1032" s="148">
        <v>30401</v>
      </c>
      <c r="AL1032" s="147" t="s">
        <v>957</v>
      </c>
      <c r="AM1032" s="136">
        <f>35563713+1800000</f>
        <v>37363713</v>
      </c>
      <c r="AN1032" s="153"/>
    </row>
    <row r="1033" spans="1:40" ht="38.25" x14ac:dyDescent="0.25">
      <c r="A1033" s="96">
        <v>1</v>
      </c>
      <c r="B1033" s="97" t="s">
        <v>5</v>
      </c>
      <c r="C1033" s="96">
        <v>11</v>
      </c>
      <c r="D1033" s="96" t="s">
        <v>949</v>
      </c>
      <c r="E1033" s="97" t="s">
        <v>36</v>
      </c>
      <c r="F1033" s="98">
        <v>3</v>
      </c>
      <c r="G1033" s="96" t="s">
        <v>2199</v>
      </c>
      <c r="H1033" s="97" t="s">
        <v>2200</v>
      </c>
      <c r="I1033" s="96">
        <v>3</v>
      </c>
      <c r="J1033" s="96">
        <v>10</v>
      </c>
      <c r="K1033" s="97" t="s">
        <v>2201</v>
      </c>
      <c r="L1033" s="98">
        <v>2020051290026</v>
      </c>
      <c r="M1033" s="96">
        <v>3</v>
      </c>
      <c r="N1033" s="96">
        <v>11133</v>
      </c>
      <c r="O1033" s="97" t="str">
        <f>+VLOOKUP(N1033,'[10]Productos PD'!$B$2:$C$349,2,FALSE)</f>
        <v>Eventos de   actividad   física   y recreativa realizados.</v>
      </c>
      <c r="P1033" s="96" t="s">
        <v>952</v>
      </c>
      <c r="Q1033" s="96">
        <v>60</v>
      </c>
      <c r="R1033" s="122" t="s">
        <v>953</v>
      </c>
      <c r="S1033" s="125">
        <v>14</v>
      </c>
      <c r="T1033" s="97" t="s">
        <v>2139</v>
      </c>
      <c r="U1033" s="97" t="s">
        <v>2215</v>
      </c>
      <c r="V1033" s="96" t="s">
        <v>952</v>
      </c>
      <c r="W1033" s="125">
        <v>4</v>
      </c>
      <c r="X1033" s="96" t="s">
        <v>956</v>
      </c>
      <c r="Y1033" s="144">
        <v>0.25</v>
      </c>
      <c r="Z1033" s="125">
        <v>0</v>
      </c>
      <c r="AA1033" s="125">
        <v>0</v>
      </c>
      <c r="AB1033" s="145">
        <v>1</v>
      </c>
      <c r="AC1033" s="177">
        <v>2</v>
      </c>
      <c r="AD1033" s="145">
        <v>2</v>
      </c>
      <c r="AE1033" s="142">
        <v>2</v>
      </c>
      <c r="AF1033" s="145">
        <v>1</v>
      </c>
      <c r="AG1033" s="145"/>
      <c r="AH1033" s="54">
        <f t="shared" ref="AH1033:AH1065" si="39">+IF(X1033="Acumulado",(AA1033+AC1033+AE1033+AG1033)/(Z1033+AB1033+AD1033+AF1033),
IF(X1033="No acumulado",IF(AG1033&lt;&gt;"",(AG1033/IF(AF1033=0,1,AF1033)),IF(AE1033&lt;&gt;"",(AE1033/IF(AD1033=0,1,AD1033)),IF(AC1033&lt;&gt;"",(AC1033/IF(AB1033=0,1,AB1033)),IF(AA1033&lt;&gt;"",(AA1033/IF(Z1033=0,1,Z1033)))))), IF(X1033="Mantenimiento",IF(AG1033&lt;&gt;"",(AG1033/IF(AG1033=0,1,AG1033)),IF(AE1033&lt;&gt;"",(AE1033/IF(AE1033=0,1,AE1033)),IF(AC1033&lt;&gt;"",(AC1033/IF(AC1033=0,1,AC1033)),IF(AA1033&lt;&gt;"",(AA1033/IF(AA1033=0,1,AA1033)))))))))</f>
        <v>1</v>
      </c>
      <c r="AI1033" s="54">
        <f t="shared" si="38"/>
        <v>1</v>
      </c>
      <c r="AJ1033" s="135">
        <f>25000000+2576599.75</f>
        <v>27576599.75</v>
      </c>
      <c r="AK1033" s="148">
        <v>30401</v>
      </c>
      <c r="AL1033" s="147" t="s">
        <v>957</v>
      </c>
      <c r="AM1033" s="136">
        <f>21906856+2800000.44</f>
        <v>24706856.440000001</v>
      </c>
      <c r="AN1033" s="153"/>
    </row>
    <row r="1034" spans="1:40" ht="38.25" x14ac:dyDescent="0.25">
      <c r="A1034" s="96">
        <v>1</v>
      </c>
      <c r="B1034" s="97" t="s">
        <v>5</v>
      </c>
      <c r="C1034" s="96">
        <v>11</v>
      </c>
      <c r="D1034" s="96" t="s">
        <v>949</v>
      </c>
      <c r="E1034" s="97" t="s">
        <v>36</v>
      </c>
      <c r="F1034" s="98">
        <v>3</v>
      </c>
      <c r="G1034" s="96" t="s">
        <v>2199</v>
      </c>
      <c r="H1034" s="97" t="s">
        <v>2200</v>
      </c>
      <c r="I1034" s="96">
        <v>3</v>
      </c>
      <c r="J1034" s="96">
        <v>10</v>
      </c>
      <c r="K1034" s="97" t="s">
        <v>2201</v>
      </c>
      <c r="L1034" s="98">
        <v>2020051290026</v>
      </c>
      <c r="M1034" s="96">
        <v>3</v>
      </c>
      <c r="N1034" s="96">
        <v>11133</v>
      </c>
      <c r="O1034" s="97" t="str">
        <f>+VLOOKUP(N1034,'[10]Productos PD'!$B$2:$C$349,2,FALSE)</f>
        <v>Eventos de   actividad   física   y recreativa realizados.</v>
      </c>
      <c r="P1034" s="96" t="s">
        <v>952</v>
      </c>
      <c r="Q1034" s="96">
        <v>60</v>
      </c>
      <c r="R1034" s="122" t="s">
        <v>953</v>
      </c>
      <c r="S1034" s="125">
        <v>14</v>
      </c>
      <c r="T1034" s="97" t="s">
        <v>2139</v>
      </c>
      <c r="U1034" s="97" t="s">
        <v>2216</v>
      </c>
      <c r="V1034" s="96" t="s">
        <v>952</v>
      </c>
      <c r="W1034" s="125">
        <v>4</v>
      </c>
      <c r="X1034" s="96" t="s">
        <v>956</v>
      </c>
      <c r="Y1034" s="144">
        <v>0.25</v>
      </c>
      <c r="Z1034" s="125">
        <v>0</v>
      </c>
      <c r="AA1034" s="125">
        <v>0</v>
      </c>
      <c r="AB1034" s="145">
        <v>1</v>
      </c>
      <c r="AC1034" s="177">
        <v>2</v>
      </c>
      <c r="AD1034" s="145">
        <v>2</v>
      </c>
      <c r="AE1034" s="142">
        <v>3</v>
      </c>
      <c r="AF1034" s="145">
        <v>1</v>
      </c>
      <c r="AG1034" s="145"/>
      <c r="AH1034" s="54">
        <f t="shared" si="39"/>
        <v>1.25</v>
      </c>
      <c r="AI1034" s="54">
        <f t="shared" si="38"/>
        <v>1</v>
      </c>
      <c r="AJ1034" s="135">
        <v>52576500</v>
      </c>
      <c r="AK1034" s="148">
        <v>30401</v>
      </c>
      <c r="AL1034" s="147" t="s">
        <v>957</v>
      </c>
      <c r="AM1034" s="136">
        <v>41036729.670000002</v>
      </c>
      <c r="AN1034" s="153"/>
    </row>
    <row r="1035" spans="1:40" ht="38.25" x14ac:dyDescent="0.25">
      <c r="A1035" s="96">
        <v>1</v>
      </c>
      <c r="B1035" s="97" t="s">
        <v>5</v>
      </c>
      <c r="C1035" s="96">
        <v>11</v>
      </c>
      <c r="D1035" s="96" t="s">
        <v>949</v>
      </c>
      <c r="E1035" s="97" t="s">
        <v>36</v>
      </c>
      <c r="F1035" s="98">
        <v>3</v>
      </c>
      <c r="G1035" s="96" t="s">
        <v>2199</v>
      </c>
      <c r="H1035" s="97" t="s">
        <v>2200</v>
      </c>
      <c r="I1035" s="96">
        <v>3</v>
      </c>
      <c r="J1035" s="96">
        <v>10</v>
      </c>
      <c r="K1035" s="97" t="s">
        <v>2201</v>
      </c>
      <c r="L1035" s="98">
        <v>2020051290026</v>
      </c>
      <c r="M1035" s="96">
        <v>3</v>
      </c>
      <c r="N1035" s="96">
        <v>11133</v>
      </c>
      <c r="O1035" s="97" t="str">
        <f>+VLOOKUP(N1035,'[10]Productos PD'!$B$2:$C$349,2,FALSE)</f>
        <v>Eventos de   actividad   física   y recreativa realizados.</v>
      </c>
      <c r="P1035" s="96" t="s">
        <v>952</v>
      </c>
      <c r="Q1035" s="96">
        <v>60</v>
      </c>
      <c r="R1035" s="122" t="s">
        <v>953</v>
      </c>
      <c r="S1035" s="125">
        <v>14</v>
      </c>
      <c r="T1035" s="97" t="s">
        <v>2139</v>
      </c>
      <c r="U1035" s="97" t="s">
        <v>2217</v>
      </c>
      <c r="V1035" s="96" t="s">
        <v>952</v>
      </c>
      <c r="W1035" s="125">
        <v>800</v>
      </c>
      <c r="X1035" s="96" t="s">
        <v>956</v>
      </c>
      <c r="Y1035" s="144">
        <v>0.25</v>
      </c>
      <c r="Z1035" s="125">
        <v>0</v>
      </c>
      <c r="AA1035" s="125">
        <v>0</v>
      </c>
      <c r="AB1035" s="145">
        <v>200</v>
      </c>
      <c r="AC1035" s="177">
        <v>211</v>
      </c>
      <c r="AD1035" s="145">
        <v>400</v>
      </c>
      <c r="AE1035" s="142">
        <v>400</v>
      </c>
      <c r="AF1035" s="145">
        <v>200</v>
      </c>
      <c r="AG1035" s="145"/>
      <c r="AH1035" s="54">
        <f t="shared" si="39"/>
        <v>0.76375000000000004</v>
      </c>
      <c r="AI1035" s="54">
        <f t="shared" si="38"/>
        <v>0.76375000000000004</v>
      </c>
      <c r="AJ1035" s="135">
        <v>52576500</v>
      </c>
      <c r="AK1035" s="148">
        <v>30401</v>
      </c>
      <c r="AL1035" s="147" t="s">
        <v>957</v>
      </c>
      <c r="AM1035" s="136">
        <f>21906856+1800000</f>
        <v>23706856</v>
      </c>
      <c r="AN1035" s="153"/>
    </row>
    <row r="1036" spans="1:40" ht="38.25" x14ac:dyDescent="0.25">
      <c r="A1036" s="96">
        <v>1</v>
      </c>
      <c r="B1036" s="97" t="s">
        <v>5</v>
      </c>
      <c r="C1036" s="96">
        <v>11</v>
      </c>
      <c r="D1036" s="96" t="s">
        <v>949</v>
      </c>
      <c r="E1036" s="97" t="s">
        <v>36</v>
      </c>
      <c r="F1036" s="98">
        <v>3</v>
      </c>
      <c r="G1036" s="96" t="s">
        <v>2199</v>
      </c>
      <c r="H1036" s="97" t="s">
        <v>2200</v>
      </c>
      <c r="I1036" s="96">
        <v>3</v>
      </c>
      <c r="J1036" s="96">
        <v>10</v>
      </c>
      <c r="K1036" s="97" t="s">
        <v>2201</v>
      </c>
      <c r="L1036" s="98">
        <v>2020051290026</v>
      </c>
      <c r="M1036" s="96">
        <v>3</v>
      </c>
      <c r="N1036" s="96">
        <v>11133</v>
      </c>
      <c r="O1036" s="97" t="str">
        <f>+VLOOKUP(N1036,'[10]Productos PD'!$B$2:$C$349,2,FALSE)</f>
        <v>Eventos de   actividad   física   y recreativa realizados.</v>
      </c>
      <c r="P1036" s="96" t="s">
        <v>952</v>
      </c>
      <c r="Q1036" s="96">
        <v>60</v>
      </c>
      <c r="R1036" s="122" t="s">
        <v>953</v>
      </c>
      <c r="S1036" s="125">
        <v>14</v>
      </c>
      <c r="T1036" s="97" t="s">
        <v>2139</v>
      </c>
      <c r="U1036" s="97" t="s">
        <v>2218</v>
      </c>
      <c r="V1036" s="96" t="s">
        <v>952</v>
      </c>
      <c r="W1036" s="125">
        <v>800</v>
      </c>
      <c r="X1036" s="96" t="s">
        <v>956</v>
      </c>
      <c r="Y1036" s="144">
        <v>0.25</v>
      </c>
      <c r="Z1036" s="125">
        <v>0</v>
      </c>
      <c r="AA1036" s="125">
        <v>0</v>
      </c>
      <c r="AB1036" s="145">
        <v>200</v>
      </c>
      <c r="AC1036" s="177">
        <v>200</v>
      </c>
      <c r="AD1036" s="145">
        <v>400</v>
      </c>
      <c r="AE1036" s="142">
        <v>400</v>
      </c>
      <c r="AF1036" s="145">
        <v>200</v>
      </c>
      <c r="AG1036" s="145"/>
      <c r="AH1036" s="54">
        <f t="shared" si="39"/>
        <v>0.75</v>
      </c>
      <c r="AI1036" s="54">
        <f t="shared" si="38"/>
        <v>0.75</v>
      </c>
      <c r="AJ1036" s="135">
        <v>52576500</v>
      </c>
      <c r="AK1036" s="148">
        <v>30401</v>
      </c>
      <c r="AL1036" s="147" t="s">
        <v>957</v>
      </c>
      <c r="AM1036" s="136">
        <f>21906856+5505715.77</f>
        <v>27412571.77</v>
      </c>
      <c r="AN1036" s="153"/>
    </row>
    <row r="1037" spans="1:40" ht="38.25" x14ac:dyDescent="0.25">
      <c r="A1037" s="96">
        <v>1</v>
      </c>
      <c r="B1037" s="97" t="s">
        <v>5</v>
      </c>
      <c r="C1037" s="96">
        <v>11</v>
      </c>
      <c r="D1037" s="96" t="s">
        <v>949</v>
      </c>
      <c r="E1037" s="97" t="s">
        <v>36</v>
      </c>
      <c r="F1037" s="98">
        <v>3</v>
      </c>
      <c r="G1037" s="96" t="s">
        <v>2199</v>
      </c>
      <c r="H1037" s="97" t="s">
        <v>2200</v>
      </c>
      <c r="I1037" s="96">
        <v>3</v>
      </c>
      <c r="J1037" s="96">
        <v>10</v>
      </c>
      <c r="K1037" s="97" t="s">
        <v>2201</v>
      </c>
      <c r="L1037" s="98">
        <v>2020051290026</v>
      </c>
      <c r="M1037" s="96">
        <v>4</v>
      </c>
      <c r="N1037" s="96">
        <v>11134</v>
      </c>
      <c r="O1037" s="97" t="str">
        <f>+VLOOKUP(N1037,'[10]Productos PD'!$B$2:$C$349,2,FALSE)</f>
        <v>Acciones para el fortalecimiento y mejoramiento del centro de acondicionamiento físico.</v>
      </c>
      <c r="P1037" s="96" t="s">
        <v>952</v>
      </c>
      <c r="Q1037" s="96">
        <v>4</v>
      </c>
      <c r="R1037" s="122" t="s">
        <v>953</v>
      </c>
      <c r="S1037" s="125">
        <v>1</v>
      </c>
      <c r="T1037" s="97" t="s">
        <v>2139</v>
      </c>
      <c r="U1037" s="97" t="s">
        <v>2219</v>
      </c>
      <c r="V1037" s="96" t="s">
        <v>952</v>
      </c>
      <c r="W1037" s="125">
        <v>40</v>
      </c>
      <c r="X1037" s="96" t="s">
        <v>956</v>
      </c>
      <c r="Y1037" s="144">
        <v>0.33</v>
      </c>
      <c r="Z1037" s="125">
        <v>10</v>
      </c>
      <c r="AA1037" s="125">
        <v>14</v>
      </c>
      <c r="AB1037" s="145">
        <v>10</v>
      </c>
      <c r="AC1037" s="177">
        <v>14</v>
      </c>
      <c r="AD1037" s="145">
        <v>10</v>
      </c>
      <c r="AE1037" s="142">
        <v>0</v>
      </c>
      <c r="AF1037" s="145">
        <v>10</v>
      </c>
      <c r="AG1037" s="145"/>
      <c r="AH1037" s="54">
        <f t="shared" si="39"/>
        <v>0.7</v>
      </c>
      <c r="AI1037" s="54">
        <f t="shared" si="38"/>
        <v>0.7</v>
      </c>
      <c r="AJ1037" s="135">
        <v>15000000</v>
      </c>
      <c r="AK1037" s="148">
        <v>30401</v>
      </c>
      <c r="AL1037" s="147" t="s">
        <v>957</v>
      </c>
      <c r="AM1037" s="136">
        <v>0</v>
      </c>
      <c r="AN1037" s="153" t="s">
        <v>2220</v>
      </c>
    </row>
    <row r="1038" spans="1:40" ht="38.25" x14ac:dyDescent="0.25">
      <c r="A1038" s="96">
        <v>1</v>
      </c>
      <c r="B1038" s="97" t="s">
        <v>5</v>
      </c>
      <c r="C1038" s="96">
        <v>11</v>
      </c>
      <c r="D1038" s="96" t="s">
        <v>949</v>
      </c>
      <c r="E1038" s="97" t="s">
        <v>36</v>
      </c>
      <c r="F1038" s="98">
        <v>3</v>
      </c>
      <c r="G1038" s="96" t="s">
        <v>2199</v>
      </c>
      <c r="H1038" s="97" t="s">
        <v>2200</v>
      </c>
      <c r="I1038" s="96">
        <v>3</v>
      </c>
      <c r="J1038" s="96">
        <v>10</v>
      </c>
      <c r="K1038" s="97" t="s">
        <v>2201</v>
      </c>
      <c r="L1038" s="98">
        <v>2020051290026</v>
      </c>
      <c r="M1038" s="96">
        <v>4</v>
      </c>
      <c r="N1038" s="96">
        <v>11134</v>
      </c>
      <c r="O1038" s="97" t="str">
        <f>+VLOOKUP(N1038,'[10]Productos PD'!$B$2:$C$349,2,FALSE)</f>
        <v>Acciones para el fortalecimiento y mejoramiento del centro de acondicionamiento físico.</v>
      </c>
      <c r="P1038" s="96" t="s">
        <v>952</v>
      </c>
      <c r="Q1038" s="96">
        <v>4</v>
      </c>
      <c r="R1038" s="122" t="s">
        <v>953</v>
      </c>
      <c r="S1038" s="125">
        <v>1</v>
      </c>
      <c r="T1038" s="97" t="s">
        <v>2139</v>
      </c>
      <c r="U1038" s="97" t="s">
        <v>2221</v>
      </c>
      <c r="V1038" s="96" t="s">
        <v>952</v>
      </c>
      <c r="W1038" s="125">
        <v>30</v>
      </c>
      <c r="X1038" s="96" t="s">
        <v>956</v>
      </c>
      <c r="Y1038" s="144">
        <v>0.33</v>
      </c>
      <c r="Z1038" s="125">
        <v>0</v>
      </c>
      <c r="AA1038" s="125">
        <v>0</v>
      </c>
      <c r="AB1038" s="145">
        <v>0</v>
      </c>
      <c r="AC1038" s="177">
        <v>0</v>
      </c>
      <c r="AD1038" s="145">
        <v>15</v>
      </c>
      <c r="AE1038" s="142">
        <v>95</v>
      </c>
      <c r="AF1038" s="145">
        <v>15</v>
      </c>
      <c r="AG1038" s="145"/>
      <c r="AH1038" s="54">
        <f t="shared" si="39"/>
        <v>3.1666666666666665</v>
      </c>
      <c r="AI1038" s="54">
        <f t="shared" si="38"/>
        <v>1</v>
      </c>
      <c r="AJ1038" s="135">
        <v>37000000</v>
      </c>
      <c r="AK1038" s="148">
        <v>30401</v>
      </c>
      <c r="AL1038" s="147" t="s">
        <v>957</v>
      </c>
      <c r="AM1038" s="136">
        <v>37000000</v>
      </c>
      <c r="AN1038" s="153"/>
    </row>
    <row r="1039" spans="1:40" ht="38.25" x14ac:dyDescent="0.25">
      <c r="A1039" s="96">
        <v>1</v>
      </c>
      <c r="B1039" s="97" t="s">
        <v>5</v>
      </c>
      <c r="C1039" s="96">
        <v>11</v>
      </c>
      <c r="D1039" s="96" t="s">
        <v>949</v>
      </c>
      <c r="E1039" s="97" t="s">
        <v>36</v>
      </c>
      <c r="F1039" s="98">
        <v>3</v>
      </c>
      <c r="G1039" s="96" t="s">
        <v>2199</v>
      </c>
      <c r="H1039" s="97" t="s">
        <v>2200</v>
      </c>
      <c r="I1039" s="96">
        <v>3</v>
      </c>
      <c r="J1039" s="96">
        <v>10</v>
      </c>
      <c r="K1039" s="97" t="s">
        <v>2201</v>
      </c>
      <c r="L1039" s="98">
        <v>2020051290026</v>
      </c>
      <c r="M1039" s="96">
        <v>4</v>
      </c>
      <c r="N1039" s="96">
        <v>11134</v>
      </c>
      <c r="O1039" s="97" t="str">
        <f>+VLOOKUP(N1039,'[10]Productos PD'!$B$2:$C$349,2,FALSE)</f>
        <v>Acciones para el fortalecimiento y mejoramiento del centro de acondicionamiento físico.</v>
      </c>
      <c r="P1039" s="96" t="s">
        <v>952</v>
      </c>
      <c r="Q1039" s="96">
        <v>4</v>
      </c>
      <c r="R1039" s="122" t="s">
        <v>953</v>
      </c>
      <c r="S1039" s="125">
        <v>1</v>
      </c>
      <c r="T1039" s="97" t="s">
        <v>2139</v>
      </c>
      <c r="U1039" s="97" t="s">
        <v>2222</v>
      </c>
      <c r="V1039" s="96" t="s">
        <v>952</v>
      </c>
      <c r="W1039" s="125">
        <v>10</v>
      </c>
      <c r="X1039" s="96" t="s">
        <v>956</v>
      </c>
      <c r="Y1039" s="144">
        <v>0.33</v>
      </c>
      <c r="Z1039" s="125">
        <v>0</v>
      </c>
      <c r="AA1039" s="125">
        <v>0</v>
      </c>
      <c r="AB1039" s="145">
        <v>0</v>
      </c>
      <c r="AC1039" s="177">
        <v>0</v>
      </c>
      <c r="AD1039" s="145">
        <v>5</v>
      </c>
      <c r="AE1039" s="142">
        <v>0</v>
      </c>
      <c r="AF1039" s="145">
        <v>5</v>
      </c>
      <c r="AG1039" s="145"/>
      <c r="AH1039" s="54">
        <f t="shared" si="39"/>
        <v>0</v>
      </c>
      <c r="AI1039" s="54">
        <f t="shared" si="38"/>
        <v>0</v>
      </c>
      <c r="AJ1039" s="135">
        <v>10000000</v>
      </c>
      <c r="AK1039" s="148">
        <v>30401</v>
      </c>
      <c r="AL1039" s="147" t="s">
        <v>957</v>
      </c>
      <c r="AM1039" s="136">
        <v>0</v>
      </c>
      <c r="AN1039" s="153" t="s">
        <v>2223</v>
      </c>
    </row>
    <row r="1040" spans="1:40" ht="38.25" x14ac:dyDescent="0.25">
      <c r="A1040" s="96">
        <v>1</v>
      </c>
      <c r="B1040" s="97" t="s">
        <v>5</v>
      </c>
      <c r="C1040" s="96">
        <v>11</v>
      </c>
      <c r="D1040" s="96" t="s">
        <v>949</v>
      </c>
      <c r="E1040" s="97" t="s">
        <v>36</v>
      </c>
      <c r="F1040" s="98">
        <v>3</v>
      </c>
      <c r="G1040" s="96" t="s">
        <v>2199</v>
      </c>
      <c r="H1040" s="97" t="s">
        <v>2200</v>
      </c>
      <c r="I1040" s="96">
        <v>3</v>
      </c>
      <c r="J1040" s="96">
        <v>10</v>
      </c>
      <c r="K1040" s="97" t="s">
        <v>2201</v>
      </c>
      <c r="L1040" s="98">
        <v>2020051290026</v>
      </c>
      <c r="M1040" s="96">
        <v>5</v>
      </c>
      <c r="N1040" s="96">
        <v>11135</v>
      </c>
      <c r="O1040" s="97" t="str">
        <f>+VLOOKUP(N1040,'[10]Productos PD'!$B$2:$C$349,2,FALSE)</f>
        <v>Eventos deportivos comunitarios realizados.</v>
      </c>
      <c r="P1040" s="96" t="s">
        <v>952</v>
      </c>
      <c r="Q1040" s="96">
        <v>4</v>
      </c>
      <c r="R1040" s="122" t="s">
        <v>953</v>
      </c>
      <c r="S1040" s="125">
        <v>1</v>
      </c>
      <c r="T1040" s="97" t="s">
        <v>2139</v>
      </c>
      <c r="U1040" s="97" t="s">
        <v>2224</v>
      </c>
      <c r="V1040" s="96" t="s">
        <v>952</v>
      </c>
      <c r="W1040" s="125">
        <v>20</v>
      </c>
      <c r="X1040" s="96" t="s">
        <v>956</v>
      </c>
      <c r="Y1040" s="144">
        <v>0.111</v>
      </c>
      <c r="Z1040" s="125">
        <v>0</v>
      </c>
      <c r="AA1040" s="125">
        <v>0</v>
      </c>
      <c r="AB1040" s="145">
        <v>4</v>
      </c>
      <c r="AC1040" s="177">
        <v>8</v>
      </c>
      <c r="AD1040" s="145">
        <v>8</v>
      </c>
      <c r="AE1040" s="142">
        <v>3</v>
      </c>
      <c r="AF1040" s="145">
        <v>8</v>
      </c>
      <c r="AG1040" s="145"/>
      <c r="AH1040" s="54">
        <f t="shared" si="39"/>
        <v>0.55000000000000004</v>
      </c>
      <c r="AI1040" s="54">
        <f t="shared" si="38"/>
        <v>0.55000000000000004</v>
      </c>
      <c r="AJ1040" s="135">
        <v>4177715</v>
      </c>
      <c r="AK1040" s="148">
        <v>30402</v>
      </c>
      <c r="AL1040" s="147" t="s">
        <v>957</v>
      </c>
      <c r="AM1040" s="136">
        <v>4050000</v>
      </c>
      <c r="AN1040" s="153"/>
    </row>
    <row r="1041" spans="1:40" ht="23.1" customHeight="1" x14ac:dyDescent="0.25">
      <c r="A1041" s="96"/>
      <c r="B1041" s="97"/>
      <c r="C1041" s="96"/>
      <c r="D1041" s="96"/>
      <c r="E1041" s="97"/>
      <c r="F1041" s="98"/>
      <c r="G1041" s="96"/>
      <c r="H1041" s="97"/>
      <c r="I1041" s="96"/>
      <c r="J1041" s="96"/>
      <c r="K1041" s="97"/>
      <c r="L1041" s="98"/>
      <c r="M1041" s="96"/>
      <c r="N1041" s="96">
        <v>11135</v>
      </c>
      <c r="O1041" s="97" t="str">
        <f>+VLOOKUP(N1041,'[10]Productos PD'!$B$2:$C$349,2,FALSE)</f>
        <v>Eventos deportivos comunitarios realizados.</v>
      </c>
      <c r="P1041" s="96"/>
      <c r="Q1041" s="96"/>
      <c r="R1041" s="122"/>
      <c r="S1041" s="125"/>
      <c r="T1041" s="97" t="s">
        <v>2139</v>
      </c>
      <c r="U1041" s="97" t="s">
        <v>2225</v>
      </c>
      <c r="V1041" s="96"/>
      <c r="W1041" s="125"/>
      <c r="X1041" s="96"/>
      <c r="Y1041" s="144"/>
      <c r="Z1041" s="125"/>
      <c r="AA1041" s="125"/>
      <c r="AB1041" s="145"/>
      <c r="AC1041" s="177"/>
      <c r="AD1041" s="145">
        <v>8</v>
      </c>
      <c r="AE1041" s="142">
        <v>0</v>
      </c>
      <c r="AF1041" s="145">
        <v>0</v>
      </c>
      <c r="AG1041" s="145"/>
      <c r="AH1041" s="54">
        <v>0</v>
      </c>
      <c r="AI1041" s="54">
        <v>0</v>
      </c>
      <c r="AJ1041" s="135">
        <v>124944425</v>
      </c>
      <c r="AK1041" s="148"/>
      <c r="AL1041" s="147" t="s">
        <v>1905</v>
      </c>
      <c r="AM1041" s="136">
        <v>0</v>
      </c>
      <c r="AN1041" s="153" t="s">
        <v>2226</v>
      </c>
    </row>
    <row r="1042" spans="1:40" ht="38.25" x14ac:dyDescent="0.25">
      <c r="A1042" s="96">
        <v>1</v>
      </c>
      <c r="B1042" s="97" t="s">
        <v>5</v>
      </c>
      <c r="C1042" s="96">
        <v>11</v>
      </c>
      <c r="D1042" s="96" t="s">
        <v>949</v>
      </c>
      <c r="E1042" s="97" t="s">
        <v>36</v>
      </c>
      <c r="F1042" s="98">
        <v>3</v>
      </c>
      <c r="G1042" s="96" t="s">
        <v>2199</v>
      </c>
      <c r="H1042" s="97" t="s">
        <v>2200</v>
      </c>
      <c r="I1042" s="96">
        <v>3</v>
      </c>
      <c r="J1042" s="96">
        <v>10</v>
      </c>
      <c r="K1042" s="97" t="s">
        <v>2201</v>
      </c>
      <c r="L1042" s="98">
        <v>2020051290026</v>
      </c>
      <c r="M1042" s="96">
        <v>5</v>
      </c>
      <c r="N1042" s="96">
        <v>11135</v>
      </c>
      <c r="O1042" s="97" t="str">
        <f>+VLOOKUP(N1042,'[10]Productos PD'!$B$2:$C$349,2,FALSE)</f>
        <v>Eventos deportivos comunitarios realizados.</v>
      </c>
      <c r="P1042" s="96" t="s">
        <v>952</v>
      </c>
      <c r="Q1042" s="96">
        <v>4</v>
      </c>
      <c r="R1042" s="122" t="s">
        <v>953</v>
      </c>
      <c r="S1042" s="125">
        <v>1</v>
      </c>
      <c r="T1042" s="97" t="s">
        <v>2139</v>
      </c>
      <c r="U1042" s="97" t="s">
        <v>2143</v>
      </c>
      <c r="V1042" s="96" t="s">
        <v>952</v>
      </c>
      <c r="W1042" s="125">
        <v>2</v>
      </c>
      <c r="X1042" s="96" t="s">
        <v>956</v>
      </c>
      <c r="Y1042" s="144">
        <v>0.111</v>
      </c>
      <c r="Z1042" s="125">
        <v>1</v>
      </c>
      <c r="AA1042" s="125">
        <v>0</v>
      </c>
      <c r="AB1042" s="145">
        <v>0</v>
      </c>
      <c r="AC1042" s="177">
        <v>0</v>
      </c>
      <c r="AD1042" s="145">
        <v>1</v>
      </c>
      <c r="AE1042" s="142">
        <v>0</v>
      </c>
      <c r="AF1042" s="145">
        <v>0</v>
      </c>
      <c r="AG1042" s="145"/>
      <c r="AH1042" s="54">
        <f t="shared" si="39"/>
        <v>0</v>
      </c>
      <c r="AI1042" s="54">
        <f t="shared" si="38"/>
        <v>0</v>
      </c>
      <c r="AJ1042" s="135">
        <v>4177715</v>
      </c>
      <c r="AK1042" s="148">
        <v>30402</v>
      </c>
      <c r="AL1042" s="147" t="s">
        <v>957</v>
      </c>
      <c r="AM1042" s="136">
        <v>4050000</v>
      </c>
      <c r="AN1042" s="153" t="s">
        <v>2153</v>
      </c>
    </row>
    <row r="1043" spans="1:40" ht="38.25" x14ac:dyDescent="0.25">
      <c r="A1043" s="96">
        <v>1</v>
      </c>
      <c r="B1043" s="97" t="s">
        <v>5</v>
      </c>
      <c r="C1043" s="96">
        <v>11</v>
      </c>
      <c r="D1043" s="96" t="s">
        <v>949</v>
      </c>
      <c r="E1043" s="97" t="s">
        <v>36</v>
      </c>
      <c r="F1043" s="98">
        <v>3</v>
      </c>
      <c r="G1043" s="96" t="s">
        <v>2199</v>
      </c>
      <c r="H1043" s="97" t="s">
        <v>2200</v>
      </c>
      <c r="I1043" s="96">
        <v>3</v>
      </c>
      <c r="J1043" s="96">
        <v>10</v>
      </c>
      <c r="K1043" s="97" t="s">
        <v>2201</v>
      </c>
      <c r="L1043" s="98">
        <v>2020051290026</v>
      </c>
      <c r="M1043" s="96">
        <v>5</v>
      </c>
      <c r="N1043" s="96">
        <v>11135</v>
      </c>
      <c r="O1043" s="97" t="str">
        <f>+VLOOKUP(N1043,'[10]Productos PD'!$B$2:$C$349,2,FALSE)</f>
        <v>Eventos deportivos comunitarios realizados.</v>
      </c>
      <c r="P1043" s="96" t="s">
        <v>952</v>
      </c>
      <c r="Q1043" s="96">
        <v>4</v>
      </c>
      <c r="R1043" s="122" t="s">
        <v>953</v>
      </c>
      <c r="S1043" s="125">
        <v>1</v>
      </c>
      <c r="T1043" s="97" t="s">
        <v>2139</v>
      </c>
      <c r="U1043" s="97" t="s">
        <v>2144</v>
      </c>
      <c r="V1043" s="96" t="s">
        <v>952</v>
      </c>
      <c r="W1043" s="125">
        <v>1</v>
      </c>
      <c r="X1043" s="96" t="s">
        <v>956</v>
      </c>
      <c r="Y1043" s="144">
        <v>0.111</v>
      </c>
      <c r="Z1043" s="125">
        <v>0</v>
      </c>
      <c r="AA1043" s="125">
        <v>0</v>
      </c>
      <c r="AB1043" s="145">
        <v>1</v>
      </c>
      <c r="AC1043" s="177">
        <v>0</v>
      </c>
      <c r="AD1043" s="145">
        <v>0</v>
      </c>
      <c r="AE1043" s="142">
        <v>0</v>
      </c>
      <c r="AF1043" s="145">
        <v>0</v>
      </c>
      <c r="AG1043" s="145"/>
      <c r="AH1043" s="54">
        <f t="shared" si="39"/>
        <v>0</v>
      </c>
      <c r="AI1043" s="54">
        <f t="shared" si="38"/>
        <v>0</v>
      </c>
      <c r="AJ1043" s="135">
        <v>4177715</v>
      </c>
      <c r="AK1043" s="148">
        <v>30402</v>
      </c>
      <c r="AL1043" s="147" t="s">
        <v>957</v>
      </c>
      <c r="AM1043" s="136">
        <v>4050000</v>
      </c>
      <c r="AN1043" s="153" t="s">
        <v>2153</v>
      </c>
    </row>
    <row r="1044" spans="1:40" ht="38.25" x14ac:dyDescent="0.25">
      <c r="A1044" s="96">
        <v>1</v>
      </c>
      <c r="B1044" s="97" t="s">
        <v>5</v>
      </c>
      <c r="C1044" s="96">
        <v>11</v>
      </c>
      <c r="D1044" s="96" t="s">
        <v>949</v>
      </c>
      <c r="E1044" s="97" t="s">
        <v>36</v>
      </c>
      <c r="F1044" s="98">
        <v>3</v>
      </c>
      <c r="G1044" s="96" t="s">
        <v>2199</v>
      </c>
      <c r="H1044" s="97" t="s">
        <v>2200</v>
      </c>
      <c r="I1044" s="96">
        <v>3</v>
      </c>
      <c r="J1044" s="96">
        <v>10</v>
      </c>
      <c r="K1044" s="97" t="s">
        <v>2201</v>
      </c>
      <c r="L1044" s="98">
        <v>2020051290026</v>
      </c>
      <c r="M1044" s="96">
        <v>5</v>
      </c>
      <c r="N1044" s="96">
        <v>11135</v>
      </c>
      <c r="O1044" s="97" t="str">
        <f>+VLOOKUP(N1044,'[10]Productos PD'!$B$2:$C$349,2,FALSE)</f>
        <v>Eventos deportivos comunitarios realizados.</v>
      </c>
      <c r="P1044" s="96" t="s">
        <v>952</v>
      </c>
      <c r="Q1044" s="96">
        <v>4</v>
      </c>
      <c r="R1044" s="122" t="s">
        <v>953</v>
      </c>
      <c r="S1044" s="125">
        <v>1</v>
      </c>
      <c r="T1044" s="97" t="s">
        <v>2139</v>
      </c>
      <c r="U1044" s="97" t="s">
        <v>2227</v>
      </c>
      <c r="V1044" s="96" t="s">
        <v>952</v>
      </c>
      <c r="W1044" s="125">
        <v>1</v>
      </c>
      <c r="X1044" s="96" t="s">
        <v>956</v>
      </c>
      <c r="Y1044" s="144">
        <v>0.111</v>
      </c>
      <c r="Z1044" s="125">
        <v>0</v>
      </c>
      <c r="AA1044" s="125">
        <v>0</v>
      </c>
      <c r="AB1044" s="145">
        <v>0</v>
      </c>
      <c r="AC1044" s="177">
        <v>0</v>
      </c>
      <c r="AD1044" s="145">
        <v>1</v>
      </c>
      <c r="AE1044" s="142">
        <v>0</v>
      </c>
      <c r="AF1044" s="145">
        <v>0</v>
      </c>
      <c r="AG1044" s="145"/>
      <c r="AH1044" s="54">
        <f t="shared" si="39"/>
        <v>0</v>
      </c>
      <c r="AI1044" s="54">
        <f t="shared" si="38"/>
        <v>0</v>
      </c>
      <c r="AJ1044" s="135">
        <v>4177715</v>
      </c>
      <c r="AK1044" s="148">
        <v>30402</v>
      </c>
      <c r="AL1044" s="147" t="s">
        <v>957</v>
      </c>
      <c r="AM1044" s="136">
        <v>4050000</v>
      </c>
      <c r="AN1044" s="153" t="s">
        <v>2153</v>
      </c>
    </row>
    <row r="1045" spans="1:40" ht="38.25" x14ac:dyDescent="0.25">
      <c r="A1045" s="96">
        <v>1</v>
      </c>
      <c r="B1045" s="97" t="s">
        <v>5</v>
      </c>
      <c r="C1045" s="96">
        <v>11</v>
      </c>
      <c r="D1045" s="96" t="s">
        <v>949</v>
      </c>
      <c r="E1045" s="97" t="s">
        <v>36</v>
      </c>
      <c r="F1045" s="98">
        <v>3</v>
      </c>
      <c r="G1045" s="96" t="s">
        <v>2199</v>
      </c>
      <c r="H1045" s="97" t="s">
        <v>2200</v>
      </c>
      <c r="I1045" s="96">
        <v>3</v>
      </c>
      <c r="J1045" s="96">
        <v>10</v>
      </c>
      <c r="K1045" s="97" t="s">
        <v>2201</v>
      </c>
      <c r="L1045" s="98">
        <v>2020051290026</v>
      </c>
      <c r="M1045" s="96">
        <v>5</v>
      </c>
      <c r="N1045" s="96">
        <v>11135</v>
      </c>
      <c r="O1045" s="97" t="str">
        <f>+VLOOKUP(N1045,'[10]Productos PD'!$B$2:$C$349,2,FALSE)</f>
        <v>Eventos deportivos comunitarios realizados.</v>
      </c>
      <c r="P1045" s="96" t="s">
        <v>952</v>
      </c>
      <c r="Q1045" s="96">
        <v>4</v>
      </c>
      <c r="R1045" s="122" t="s">
        <v>953</v>
      </c>
      <c r="S1045" s="125">
        <v>1</v>
      </c>
      <c r="T1045" s="97" t="s">
        <v>2139</v>
      </c>
      <c r="U1045" s="97" t="s">
        <v>2228</v>
      </c>
      <c r="V1045" s="96" t="s">
        <v>952</v>
      </c>
      <c r="W1045" s="125">
        <v>10</v>
      </c>
      <c r="X1045" s="96" t="s">
        <v>956</v>
      </c>
      <c r="Y1045" s="144">
        <v>0.111</v>
      </c>
      <c r="Z1045" s="125">
        <v>0</v>
      </c>
      <c r="AA1045" s="125">
        <v>0</v>
      </c>
      <c r="AB1045" s="145">
        <v>3</v>
      </c>
      <c r="AC1045" s="177">
        <v>0</v>
      </c>
      <c r="AD1045" s="145">
        <v>3</v>
      </c>
      <c r="AE1045" s="142">
        <v>0</v>
      </c>
      <c r="AF1045" s="145">
        <v>4</v>
      </c>
      <c r="AG1045" s="145"/>
      <c r="AH1045" s="54">
        <f t="shared" si="39"/>
        <v>0</v>
      </c>
      <c r="AI1045" s="54">
        <f t="shared" si="38"/>
        <v>0</v>
      </c>
      <c r="AJ1045" s="135">
        <v>4177715</v>
      </c>
      <c r="AK1045" s="148">
        <v>30402</v>
      </c>
      <c r="AL1045" s="147" t="s">
        <v>957</v>
      </c>
      <c r="AM1045" s="136">
        <v>4050000</v>
      </c>
      <c r="AN1045" s="153" t="s">
        <v>2153</v>
      </c>
    </row>
    <row r="1046" spans="1:40" ht="38.25" x14ac:dyDescent="0.25">
      <c r="A1046" s="96">
        <v>1</v>
      </c>
      <c r="B1046" s="97" t="s">
        <v>5</v>
      </c>
      <c r="C1046" s="96">
        <v>11</v>
      </c>
      <c r="D1046" s="96" t="s">
        <v>949</v>
      </c>
      <c r="E1046" s="97" t="s">
        <v>36</v>
      </c>
      <c r="F1046" s="98">
        <v>3</v>
      </c>
      <c r="G1046" s="96" t="s">
        <v>2199</v>
      </c>
      <c r="H1046" s="97" t="s">
        <v>2200</v>
      </c>
      <c r="I1046" s="96">
        <v>3</v>
      </c>
      <c r="J1046" s="96">
        <v>10</v>
      </c>
      <c r="K1046" s="97" t="s">
        <v>2201</v>
      </c>
      <c r="L1046" s="98">
        <v>2020051290026</v>
      </c>
      <c r="M1046" s="96">
        <v>5</v>
      </c>
      <c r="N1046" s="96">
        <v>11135</v>
      </c>
      <c r="O1046" s="97" t="str">
        <f>+VLOOKUP(N1046,'[10]Productos PD'!$B$2:$C$349,2,FALSE)</f>
        <v>Eventos deportivos comunitarios realizados.</v>
      </c>
      <c r="P1046" s="96" t="s">
        <v>952</v>
      </c>
      <c r="Q1046" s="96">
        <v>4</v>
      </c>
      <c r="R1046" s="122" t="s">
        <v>953</v>
      </c>
      <c r="S1046" s="125">
        <v>1</v>
      </c>
      <c r="T1046" s="97" t="s">
        <v>2139</v>
      </c>
      <c r="U1046" s="97" t="s">
        <v>2229</v>
      </c>
      <c r="V1046" s="96" t="s">
        <v>952</v>
      </c>
      <c r="W1046" s="125">
        <v>10</v>
      </c>
      <c r="X1046" s="96" t="s">
        <v>956</v>
      </c>
      <c r="Y1046" s="144">
        <v>0.111</v>
      </c>
      <c r="Z1046" s="125">
        <v>0</v>
      </c>
      <c r="AA1046" s="125">
        <v>0</v>
      </c>
      <c r="AB1046" s="145">
        <v>3</v>
      </c>
      <c r="AC1046" s="177">
        <v>0</v>
      </c>
      <c r="AD1046" s="145">
        <v>4</v>
      </c>
      <c r="AE1046" s="142">
        <v>0</v>
      </c>
      <c r="AF1046" s="145">
        <v>3</v>
      </c>
      <c r="AG1046" s="145"/>
      <c r="AH1046" s="54">
        <f t="shared" si="39"/>
        <v>0</v>
      </c>
      <c r="AI1046" s="54">
        <f t="shared" si="38"/>
        <v>0</v>
      </c>
      <c r="AJ1046" s="135">
        <v>4177715</v>
      </c>
      <c r="AK1046" s="148">
        <v>30402</v>
      </c>
      <c r="AL1046" s="147" t="s">
        <v>957</v>
      </c>
      <c r="AM1046" s="136">
        <v>4050000</v>
      </c>
      <c r="AN1046" s="153" t="s">
        <v>2153</v>
      </c>
    </row>
    <row r="1047" spans="1:40" ht="38.25" x14ac:dyDescent="0.25">
      <c r="A1047" s="96">
        <v>1</v>
      </c>
      <c r="B1047" s="97" t="s">
        <v>5</v>
      </c>
      <c r="C1047" s="96">
        <v>11</v>
      </c>
      <c r="D1047" s="96" t="s">
        <v>949</v>
      </c>
      <c r="E1047" s="97" t="s">
        <v>36</v>
      </c>
      <c r="F1047" s="98">
        <v>3</v>
      </c>
      <c r="G1047" s="96" t="s">
        <v>2199</v>
      </c>
      <c r="H1047" s="97" t="s">
        <v>2200</v>
      </c>
      <c r="I1047" s="96">
        <v>3</v>
      </c>
      <c r="J1047" s="96">
        <v>10</v>
      </c>
      <c r="K1047" s="97" t="s">
        <v>2201</v>
      </c>
      <c r="L1047" s="98">
        <v>2020051290026</v>
      </c>
      <c r="M1047" s="96">
        <v>5</v>
      </c>
      <c r="N1047" s="96">
        <v>11135</v>
      </c>
      <c r="O1047" s="97" t="str">
        <f>+VLOOKUP(N1047,'[10]Productos PD'!$B$2:$C$349,2,FALSE)</f>
        <v>Eventos deportivos comunitarios realizados.</v>
      </c>
      <c r="P1047" s="96" t="s">
        <v>952</v>
      </c>
      <c r="Q1047" s="96">
        <v>4</v>
      </c>
      <c r="R1047" s="122" t="s">
        <v>953</v>
      </c>
      <c r="S1047" s="125">
        <v>1</v>
      </c>
      <c r="T1047" s="97" t="s">
        <v>2139</v>
      </c>
      <c r="U1047" s="97" t="s">
        <v>2147</v>
      </c>
      <c r="V1047" s="96" t="s">
        <v>952</v>
      </c>
      <c r="W1047" s="125">
        <v>2</v>
      </c>
      <c r="X1047" s="96" t="s">
        <v>956</v>
      </c>
      <c r="Y1047" s="144">
        <v>0.111</v>
      </c>
      <c r="Z1047" s="125">
        <v>0</v>
      </c>
      <c r="AA1047" s="125">
        <v>0</v>
      </c>
      <c r="AB1047" s="145">
        <v>0</v>
      </c>
      <c r="AC1047" s="177">
        <v>0</v>
      </c>
      <c r="AD1047" s="145">
        <v>1</v>
      </c>
      <c r="AE1047" s="142">
        <v>0</v>
      </c>
      <c r="AF1047" s="145">
        <v>1</v>
      </c>
      <c r="AG1047" s="145"/>
      <c r="AH1047" s="54">
        <f t="shared" si="39"/>
        <v>0</v>
      </c>
      <c r="AI1047" s="54">
        <f t="shared" si="38"/>
        <v>0</v>
      </c>
      <c r="AJ1047" s="135">
        <v>4177715</v>
      </c>
      <c r="AK1047" s="148">
        <v>30402</v>
      </c>
      <c r="AL1047" s="147" t="s">
        <v>957</v>
      </c>
      <c r="AM1047" s="136">
        <v>4050000</v>
      </c>
      <c r="AN1047" s="153" t="s">
        <v>2153</v>
      </c>
    </row>
    <row r="1048" spans="1:40" ht="38.25" x14ac:dyDescent="0.25">
      <c r="A1048" s="96">
        <v>1</v>
      </c>
      <c r="B1048" s="97" t="s">
        <v>5</v>
      </c>
      <c r="C1048" s="96">
        <v>11</v>
      </c>
      <c r="D1048" s="96" t="s">
        <v>949</v>
      </c>
      <c r="E1048" s="97" t="s">
        <v>36</v>
      </c>
      <c r="F1048" s="98">
        <v>3</v>
      </c>
      <c r="G1048" s="96" t="s">
        <v>2199</v>
      </c>
      <c r="H1048" s="97" t="s">
        <v>2200</v>
      </c>
      <c r="I1048" s="96">
        <v>3</v>
      </c>
      <c r="J1048" s="96">
        <v>10</v>
      </c>
      <c r="K1048" s="97" t="s">
        <v>2201</v>
      </c>
      <c r="L1048" s="98">
        <v>2020051290026</v>
      </c>
      <c r="M1048" s="96">
        <v>5</v>
      </c>
      <c r="N1048" s="96">
        <v>11135</v>
      </c>
      <c r="O1048" s="97" t="str">
        <f>+VLOOKUP(N1048,'[10]Productos PD'!$B$2:$C$349,2,FALSE)</f>
        <v>Eventos deportivos comunitarios realizados.</v>
      </c>
      <c r="P1048" s="96" t="s">
        <v>952</v>
      </c>
      <c r="Q1048" s="96">
        <v>4</v>
      </c>
      <c r="R1048" s="122" t="s">
        <v>953</v>
      </c>
      <c r="S1048" s="125">
        <v>1</v>
      </c>
      <c r="T1048" s="97" t="s">
        <v>2139</v>
      </c>
      <c r="U1048" s="97" t="s">
        <v>2154</v>
      </c>
      <c r="V1048" s="96" t="s">
        <v>952</v>
      </c>
      <c r="W1048" s="125">
        <v>5</v>
      </c>
      <c r="X1048" s="96" t="s">
        <v>956</v>
      </c>
      <c r="Y1048" s="144">
        <v>0.111</v>
      </c>
      <c r="Z1048" s="125">
        <v>0</v>
      </c>
      <c r="AA1048" s="125">
        <v>0</v>
      </c>
      <c r="AB1048" s="145">
        <v>2</v>
      </c>
      <c r="AC1048" s="177">
        <v>0</v>
      </c>
      <c r="AD1048" s="145">
        <v>2</v>
      </c>
      <c r="AE1048" s="142">
        <v>0</v>
      </c>
      <c r="AF1048" s="145">
        <v>1</v>
      </c>
      <c r="AG1048" s="145"/>
      <c r="AH1048" s="54">
        <f t="shared" si="39"/>
        <v>0</v>
      </c>
      <c r="AI1048" s="54">
        <f t="shared" si="38"/>
        <v>0</v>
      </c>
      <c r="AJ1048" s="135">
        <v>4177715</v>
      </c>
      <c r="AK1048" s="148">
        <v>30402</v>
      </c>
      <c r="AL1048" s="147" t="s">
        <v>957</v>
      </c>
      <c r="AM1048" s="136">
        <v>4150000</v>
      </c>
      <c r="AN1048" s="153" t="s">
        <v>2153</v>
      </c>
    </row>
    <row r="1049" spans="1:40" ht="38.25" x14ac:dyDescent="0.25">
      <c r="A1049" s="96">
        <v>1</v>
      </c>
      <c r="B1049" s="97" t="s">
        <v>5</v>
      </c>
      <c r="C1049" s="96">
        <v>11</v>
      </c>
      <c r="D1049" s="96" t="s">
        <v>949</v>
      </c>
      <c r="E1049" s="97" t="s">
        <v>36</v>
      </c>
      <c r="F1049" s="98">
        <v>3</v>
      </c>
      <c r="G1049" s="96" t="s">
        <v>2199</v>
      </c>
      <c r="H1049" s="97" t="s">
        <v>2200</v>
      </c>
      <c r="I1049" s="96">
        <v>3</v>
      </c>
      <c r="J1049" s="96">
        <v>10</v>
      </c>
      <c r="K1049" s="97" t="s">
        <v>2201</v>
      </c>
      <c r="L1049" s="98">
        <v>2020051290026</v>
      </c>
      <c r="M1049" s="96">
        <v>5</v>
      </c>
      <c r="N1049" s="96">
        <v>11135</v>
      </c>
      <c r="O1049" s="97" t="str">
        <f>+VLOOKUP(N1049,'[10]Productos PD'!$B$2:$C$349,2,FALSE)</f>
        <v>Eventos deportivos comunitarios realizados.</v>
      </c>
      <c r="P1049" s="96" t="s">
        <v>952</v>
      </c>
      <c r="Q1049" s="96">
        <v>4</v>
      </c>
      <c r="R1049" s="122" t="s">
        <v>953</v>
      </c>
      <c r="S1049" s="125">
        <v>1</v>
      </c>
      <c r="T1049" s="97" t="s">
        <v>2139</v>
      </c>
      <c r="U1049" s="97" t="s">
        <v>2155</v>
      </c>
      <c r="V1049" s="96" t="s">
        <v>952</v>
      </c>
      <c r="W1049" s="125">
        <v>2</v>
      </c>
      <c r="X1049" s="96" t="s">
        <v>956</v>
      </c>
      <c r="Y1049" s="144">
        <v>0.111</v>
      </c>
      <c r="Z1049" s="125">
        <v>0</v>
      </c>
      <c r="AA1049" s="125">
        <v>0</v>
      </c>
      <c r="AB1049" s="145">
        <v>0</v>
      </c>
      <c r="AC1049" s="177">
        <v>0</v>
      </c>
      <c r="AD1049" s="145">
        <v>1</v>
      </c>
      <c r="AE1049" s="142">
        <v>0</v>
      </c>
      <c r="AF1049" s="145">
        <v>1</v>
      </c>
      <c r="AG1049" s="145"/>
      <c r="AH1049" s="54">
        <f t="shared" si="39"/>
        <v>0</v>
      </c>
      <c r="AI1049" s="54">
        <f t="shared" si="38"/>
        <v>0</v>
      </c>
      <c r="AJ1049" s="135">
        <v>4177715</v>
      </c>
      <c r="AK1049" s="148">
        <v>30402</v>
      </c>
      <c r="AL1049" s="147" t="s">
        <v>957</v>
      </c>
      <c r="AM1049" s="136">
        <v>4050000</v>
      </c>
      <c r="AN1049" s="153" t="s">
        <v>2153</v>
      </c>
    </row>
    <row r="1050" spans="1:40" ht="38.25" x14ac:dyDescent="0.25">
      <c r="A1050" s="96">
        <v>1</v>
      </c>
      <c r="B1050" s="97" t="s">
        <v>5</v>
      </c>
      <c r="C1050" s="96">
        <v>11</v>
      </c>
      <c r="D1050" s="96" t="s">
        <v>949</v>
      </c>
      <c r="E1050" s="97" t="s">
        <v>36</v>
      </c>
      <c r="F1050" s="98">
        <v>3</v>
      </c>
      <c r="G1050" s="96" t="s">
        <v>2199</v>
      </c>
      <c r="H1050" s="97" t="s">
        <v>2200</v>
      </c>
      <c r="I1050" s="96">
        <v>3</v>
      </c>
      <c r="J1050" s="96">
        <v>4</v>
      </c>
      <c r="K1050" s="97" t="s">
        <v>2201</v>
      </c>
      <c r="L1050" s="98">
        <v>2020051290026</v>
      </c>
      <c r="M1050" s="96">
        <v>6</v>
      </c>
      <c r="N1050" s="96">
        <v>11136</v>
      </c>
      <c r="O1050" s="97" t="str">
        <f>+VLOOKUP(N1050,'[10]Productos PD'!$B$2:$C$349,2,FALSE)</f>
        <v>Acciones para la realización de los Juegos Deportivos Escolares e Intercolegiados.</v>
      </c>
      <c r="P1050" s="96" t="s">
        <v>952</v>
      </c>
      <c r="Q1050" s="96">
        <v>4</v>
      </c>
      <c r="R1050" s="122" t="s">
        <v>953</v>
      </c>
      <c r="S1050" s="125">
        <v>1</v>
      </c>
      <c r="T1050" s="97" t="s">
        <v>2139</v>
      </c>
      <c r="U1050" s="97" t="s">
        <v>2230</v>
      </c>
      <c r="V1050" s="96" t="s">
        <v>952</v>
      </c>
      <c r="W1050" s="125">
        <v>100</v>
      </c>
      <c r="X1050" s="96" t="s">
        <v>956</v>
      </c>
      <c r="Y1050" s="144">
        <v>0.3</v>
      </c>
      <c r="Z1050" s="125">
        <v>0</v>
      </c>
      <c r="AA1050" s="125">
        <v>0</v>
      </c>
      <c r="AB1050" s="145">
        <v>0</v>
      </c>
      <c r="AC1050" s="177">
        <v>0</v>
      </c>
      <c r="AD1050" s="145">
        <v>100</v>
      </c>
      <c r="AE1050" s="142">
        <v>0</v>
      </c>
      <c r="AF1050" s="145">
        <v>0</v>
      </c>
      <c r="AG1050" s="145"/>
      <c r="AH1050" s="54">
        <f t="shared" si="39"/>
        <v>0</v>
      </c>
      <c r="AI1050" s="54">
        <f t="shared" si="38"/>
        <v>0</v>
      </c>
      <c r="AJ1050" s="135">
        <v>4177715</v>
      </c>
      <c r="AK1050" s="148">
        <v>30402</v>
      </c>
      <c r="AL1050" s="147" t="s">
        <v>2192</v>
      </c>
      <c r="AM1050" s="136">
        <v>4050000</v>
      </c>
      <c r="AN1050" s="153" t="s">
        <v>2231</v>
      </c>
    </row>
    <row r="1051" spans="1:40" ht="38.25" x14ac:dyDescent="0.25">
      <c r="A1051" s="96">
        <v>1</v>
      </c>
      <c r="B1051" s="97" t="s">
        <v>5</v>
      </c>
      <c r="C1051" s="96">
        <v>11</v>
      </c>
      <c r="D1051" s="96" t="s">
        <v>949</v>
      </c>
      <c r="E1051" s="97" t="s">
        <v>36</v>
      </c>
      <c r="F1051" s="98">
        <v>3</v>
      </c>
      <c r="G1051" s="96" t="s">
        <v>2199</v>
      </c>
      <c r="H1051" s="97" t="s">
        <v>2200</v>
      </c>
      <c r="I1051" s="96">
        <v>3</v>
      </c>
      <c r="J1051" s="96">
        <v>4</v>
      </c>
      <c r="K1051" s="97" t="s">
        <v>2201</v>
      </c>
      <c r="L1051" s="98">
        <v>2020051290026</v>
      </c>
      <c r="M1051" s="96">
        <v>6</v>
      </c>
      <c r="N1051" s="96">
        <v>11136</v>
      </c>
      <c r="O1051" s="97" t="str">
        <f>+VLOOKUP(N1051,'[10]Productos PD'!$B$2:$C$349,2,FALSE)</f>
        <v>Acciones para la realización de los Juegos Deportivos Escolares e Intercolegiados.</v>
      </c>
      <c r="P1051" s="96" t="s">
        <v>952</v>
      </c>
      <c r="Q1051" s="96">
        <v>4</v>
      </c>
      <c r="R1051" s="122" t="s">
        <v>953</v>
      </c>
      <c r="S1051" s="125">
        <v>1</v>
      </c>
      <c r="T1051" s="97" t="s">
        <v>2139</v>
      </c>
      <c r="U1051" s="97" t="s">
        <v>2228</v>
      </c>
      <c r="V1051" s="96" t="s">
        <v>952</v>
      </c>
      <c r="W1051" s="125">
        <v>4</v>
      </c>
      <c r="X1051" s="96" t="s">
        <v>956</v>
      </c>
      <c r="Y1051" s="144">
        <v>0.23300000000000001</v>
      </c>
      <c r="Z1051" s="125">
        <v>0</v>
      </c>
      <c r="AA1051" s="125">
        <v>0</v>
      </c>
      <c r="AB1051" s="145">
        <v>0</v>
      </c>
      <c r="AC1051" s="177">
        <v>0</v>
      </c>
      <c r="AD1051" s="145">
        <v>4</v>
      </c>
      <c r="AE1051" s="142">
        <v>0</v>
      </c>
      <c r="AF1051" s="145">
        <v>0</v>
      </c>
      <c r="AG1051" s="145"/>
      <c r="AH1051" s="54">
        <f t="shared" si="39"/>
        <v>0</v>
      </c>
      <c r="AI1051" s="54">
        <f t="shared" si="38"/>
        <v>0</v>
      </c>
      <c r="AJ1051" s="135">
        <v>4177715</v>
      </c>
      <c r="AK1051" s="148">
        <v>30402</v>
      </c>
      <c r="AL1051" s="147" t="s">
        <v>957</v>
      </c>
      <c r="AM1051" s="136">
        <v>4050000</v>
      </c>
      <c r="AN1051" s="153" t="s">
        <v>2231</v>
      </c>
    </row>
    <row r="1052" spans="1:40" ht="38.25" x14ac:dyDescent="0.25">
      <c r="A1052" s="96">
        <v>1</v>
      </c>
      <c r="B1052" s="97" t="s">
        <v>5</v>
      </c>
      <c r="C1052" s="96">
        <v>11</v>
      </c>
      <c r="D1052" s="96" t="s">
        <v>949</v>
      </c>
      <c r="E1052" s="97" t="s">
        <v>36</v>
      </c>
      <c r="F1052" s="98">
        <v>3</v>
      </c>
      <c r="G1052" s="96" t="s">
        <v>2199</v>
      </c>
      <c r="H1052" s="97" t="s">
        <v>2200</v>
      </c>
      <c r="I1052" s="96">
        <v>3</v>
      </c>
      <c r="J1052" s="96">
        <v>4</v>
      </c>
      <c r="K1052" s="97" t="s">
        <v>2201</v>
      </c>
      <c r="L1052" s="98">
        <v>2020051290026</v>
      </c>
      <c r="M1052" s="96">
        <v>6</v>
      </c>
      <c r="N1052" s="96">
        <v>11136</v>
      </c>
      <c r="O1052" s="97" t="str">
        <f>+VLOOKUP(N1052,'[10]Productos PD'!$B$2:$C$349,2,FALSE)</f>
        <v>Acciones para la realización de los Juegos Deportivos Escolares e Intercolegiados.</v>
      </c>
      <c r="P1052" s="96" t="s">
        <v>952</v>
      </c>
      <c r="Q1052" s="96">
        <v>4</v>
      </c>
      <c r="R1052" s="122" t="s">
        <v>953</v>
      </c>
      <c r="S1052" s="125">
        <v>1</v>
      </c>
      <c r="T1052" s="97" t="s">
        <v>2139</v>
      </c>
      <c r="U1052" s="97" t="s">
        <v>2146</v>
      </c>
      <c r="V1052" s="96" t="s">
        <v>952</v>
      </c>
      <c r="W1052" s="125">
        <v>1</v>
      </c>
      <c r="X1052" s="96" t="s">
        <v>956</v>
      </c>
      <c r="Y1052" s="144">
        <v>0.23300000000000001</v>
      </c>
      <c r="Z1052" s="125">
        <v>0</v>
      </c>
      <c r="AA1052" s="125">
        <v>0</v>
      </c>
      <c r="AB1052" s="145">
        <v>0</v>
      </c>
      <c r="AC1052" s="177">
        <v>0</v>
      </c>
      <c r="AD1052" s="145">
        <v>1</v>
      </c>
      <c r="AE1052" s="142">
        <v>0</v>
      </c>
      <c r="AF1052" s="145">
        <v>0</v>
      </c>
      <c r="AG1052" s="145"/>
      <c r="AH1052" s="54">
        <f t="shared" si="39"/>
        <v>0</v>
      </c>
      <c r="AI1052" s="54">
        <f t="shared" si="38"/>
        <v>0</v>
      </c>
      <c r="AJ1052" s="135">
        <v>4177715</v>
      </c>
      <c r="AK1052" s="148">
        <v>30402</v>
      </c>
      <c r="AL1052" s="147" t="s">
        <v>957</v>
      </c>
      <c r="AM1052" s="136">
        <v>4050000</v>
      </c>
      <c r="AN1052" s="153" t="s">
        <v>2231</v>
      </c>
    </row>
    <row r="1053" spans="1:40" ht="38.25" x14ac:dyDescent="0.25">
      <c r="A1053" s="96">
        <v>1</v>
      </c>
      <c r="B1053" s="97" t="s">
        <v>5</v>
      </c>
      <c r="C1053" s="96">
        <v>11</v>
      </c>
      <c r="D1053" s="96" t="s">
        <v>949</v>
      </c>
      <c r="E1053" s="97" t="s">
        <v>36</v>
      </c>
      <c r="F1053" s="98">
        <v>3</v>
      </c>
      <c r="G1053" s="96" t="s">
        <v>2199</v>
      </c>
      <c r="H1053" s="97" t="s">
        <v>2200</v>
      </c>
      <c r="I1053" s="96">
        <v>3</v>
      </c>
      <c r="J1053" s="96">
        <v>4</v>
      </c>
      <c r="K1053" s="97" t="s">
        <v>2201</v>
      </c>
      <c r="L1053" s="98">
        <v>2020051290026</v>
      </c>
      <c r="M1053" s="96">
        <v>6</v>
      </c>
      <c r="N1053" s="96">
        <v>11136</v>
      </c>
      <c r="O1053" s="97" t="str">
        <f>+VLOOKUP(N1053,'[10]Productos PD'!$B$2:$C$349,2,FALSE)</f>
        <v>Acciones para la realización de los Juegos Deportivos Escolares e Intercolegiados.</v>
      </c>
      <c r="P1053" s="96" t="s">
        <v>952</v>
      </c>
      <c r="Q1053" s="96">
        <v>4</v>
      </c>
      <c r="R1053" s="122" t="s">
        <v>953</v>
      </c>
      <c r="S1053" s="125">
        <v>1</v>
      </c>
      <c r="T1053" s="97" t="s">
        <v>2139</v>
      </c>
      <c r="U1053" s="97" t="s">
        <v>2152</v>
      </c>
      <c r="V1053" s="96" t="s">
        <v>952</v>
      </c>
      <c r="W1053" s="125">
        <v>2</v>
      </c>
      <c r="X1053" s="96" t="s">
        <v>956</v>
      </c>
      <c r="Y1053" s="144">
        <v>0.23300000000000001</v>
      </c>
      <c r="Z1053" s="125">
        <v>0</v>
      </c>
      <c r="AA1053" s="125">
        <v>0</v>
      </c>
      <c r="AB1053" s="145">
        <v>0</v>
      </c>
      <c r="AC1053" s="177">
        <v>0</v>
      </c>
      <c r="AD1053" s="145">
        <v>2</v>
      </c>
      <c r="AE1053" s="142">
        <v>0</v>
      </c>
      <c r="AF1053" s="145">
        <v>0</v>
      </c>
      <c r="AG1053" s="145"/>
      <c r="AH1053" s="54">
        <f t="shared" si="39"/>
        <v>0</v>
      </c>
      <c r="AI1053" s="54">
        <f t="shared" si="38"/>
        <v>0</v>
      </c>
      <c r="AJ1053" s="135">
        <v>4177715</v>
      </c>
      <c r="AK1053" s="148">
        <v>30402</v>
      </c>
      <c r="AL1053" s="147" t="s">
        <v>957</v>
      </c>
      <c r="AM1053" s="136">
        <v>4150000</v>
      </c>
      <c r="AN1053" s="153" t="s">
        <v>2231</v>
      </c>
    </row>
    <row r="1054" spans="1:40" ht="38.25" x14ac:dyDescent="0.25">
      <c r="A1054" s="96">
        <v>1</v>
      </c>
      <c r="B1054" s="97" t="s">
        <v>5</v>
      </c>
      <c r="C1054" s="96">
        <v>11</v>
      </c>
      <c r="D1054" s="96" t="s">
        <v>949</v>
      </c>
      <c r="E1054" s="97" t="s">
        <v>36</v>
      </c>
      <c r="F1054" s="98">
        <v>3</v>
      </c>
      <c r="G1054" s="96" t="s">
        <v>2199</v>
      </c>
      <c r="H1054" s="97" t="s">
        <v>2200</v>
      </c>
      <c r="I1054" s="96">
        <v>3</v>
      </c>
      <c r="J1054" s="96">
        <v>4</v>
      </c>
      <c r="K1054" s="97" t="s">
        <v>2201</v>
      </c>
      <c r="L1054" s="98">
        <v>2020051290026</v>
      </c>
      <c r="M1054" s="96">
        <v>6</v>
      </c>
      <c r="N1054" s="96">
        <v>11136</v>
      </c>
      <c r="O1054" s="97" t="str">
        <f>+VLOOKUP(N1054,'[10]Productos PD'!$B$2:$C$349,2,FALSE)</f>
        <v>Acciones para la realización de los Juegos Deportivos Escolares e Intercolegiados.</v>
      </c>
      <c r="P1054" s="96" t="s">
        <v>952</v>
      </c>
      <c r="Q1054" s="96">
        <v>4</v>
      </c>
      <c r="R1054" s="122" t="s">
        <v>953</v>
      </c>
      <c r="S1054" s="125">
        <v>1</v>
      </c>
      <c r="T1054" s="97" t="s">
        <v>2139</v>
      </c>
      <c r="U1054" s="97" t="s">
        <v>2232</v>
      </c>
      <c r="V1054" s="96" t="s">
        <v>952</v>
      </c>
      <c r="W1054" s="125">
        <v>100</v>
      </c>
      <c r="X1054" s="96" t="s">
        <v>956</v>
      </c>
      <c r="Y1054" s="144">
        <v>0.28000000000000003</v>
      </c>
      <c r="Z1054" s="125">
        <v>0</v>
      </c>
      <c r="AA1054" s="125">
        <v>0</v>
      </c>
      <c r="AB1054" s="145">
        <v>0</v>
      </c>
      <c r="AC1054" s="177">
        <v>0</v>
      </c>
      <c r="AD1054" s="145">
        <v>100</v>
      </c>
      <c r="AE1054" s="142">
        <v>0</v>
      </c>
      <c r="AF1054" s="145">
        <v>0</v>
      </c>
      <c r="AG1054" s="145"/>
      <c r="AH1054" s="54">
        <f t="shared" si="39"/>
        <v>0</v>
      </c>
      <c r="AI1054" s="54">
        <f t="shared" si="38"/>
        <v>0</v>
      </c>
      <c r="AJ1054" s="135">
        <v>4177715</v>
      </c>
      <c r="AK1054" s="148">
        <v>30402</v>
      </c>
      <c r="AL1054" s="147" t="s">
        <v>957</v>
      </c>
      <c r="AM1054" s="136">
        <v>4050000</v>
      </c>
      <c r="AN1054" s="153" t="s">
        <v>2231</v>
      </c>
    </row>
    <row r="1055" spans="1:40" ht="38.25" x14ac:dyDescent="0.25">
      <c r="A1055" s="96">
        <v>1</v>
      </c>
      <c r="B1055" s="97" t="s">
        <v>5</v>
      </c>
      <c r="C1055" s="96">
        <v>11</v>
      </c>
      <c r="D1055" s="96" t="s">
        <v>949</v>
      </c>
      <c r="E1055" s="97" t="s">
        <v>36</v>
      </c>
      <c r="F1055" s="98">
        <v>3</v>
      </c>
      <c r="G1055" s="96" t="s">
        <v>2199</v>
      </c>
      <c r="H1055" s="97" t="s">
        <v>2200</v>
      </c>
      <c r="I1055" s="96">
        <v>3</v>
      </c>
      <c r="J1055" s="96">
        <v>4</v>
      </c>
      <c r="K1055" s="97" t="s">
        <v>2201</v>
      </c>
      <c r="L1055" s="98">
        <v>2020051290026</v>
      </c>
      <c r="M1055" s="96">
        <v>6</v>
      </c>
      <c r="N1055" s="96">
        <v>11136</v>
      </c>
      <c r="O1055" s="97" t="str">
        <f>+VLOOKUP(N1055,'[10]Productos PD'!$B$2:$C$349,2,FALSE)</f>
        <v>Acciones para la realización de los Juegos Deportivos Escolares e Intercolegiados.</v>
      </c>
      <c r="P1055" s="96" t="s">
        <v>952</v>
      </c>
      <c r="Q1055" s="96">
        <v>4</v>
      </c>
      <c r="R1055" s="122" t="s">
        <v>953</v>
      </c>
      <c r="S1055" s="125">
        <v>1</v>
      </c>
      <c r="T1055" s="97" t="s">
        <v>2139</v>
      </c>
      <c r="U1055" s="97" t="s">
        <v>2143</v>
      </c>
      <c r="V1055" s="96" t="s">
        <v>952</v>
      </c>
      <c r="W1055" s="125">
        <v>2</v>
      </c>
      <c r="X1055" s="96" t="s">
        <v>956</v>
      </c>
      <c r="Y1055" s="144">
        <v>0.09</v>
      </c>
      <c r="Z1055" s="125">
        <v>0</v>
      </c>
      <c r="AA1055" s="125">
        <v>0</v>
      </c>
      <c r="AB1055" s="145">
        <v>0</v>
      </c>
      <c r="AC1055" s="177">
        <v>0</v>
      </c>
      <c r="AD1055" s="145">
        <v>2</v>
      </c>
      <c r="AE1055" s="142">
        <v>0</v>
      </c>
      <c r="AF1055" s="145">
        <v>0</v>
      </c>
      <c r="AG1055" s="145"/>
      <c r="AH1055" s="54">
        <f t="shared" si="39"/>
        <v>0</v>
      </c>
      <c r="AI1055" s="54">
        <f t="shared" si="38"/>
        <v>0</v>
      </c>
      <c r="AJ1055" s="135">
        <v>4177715</v>
      </c>
      <c r="AK1055" s="148">
        <v>30402</v>
      </c>
      <c r="AL1055" s="147" t="s">
        <v>957</v>
      </c>
      <c r="AM1055" s="136">
        <v>4050000</v>
      </c>
      <c r="AN1055" s="153" t="s">
        <v>2231</v>
      </c>
    </row>
    <row r="1056" spans="1:40" ht="38.25" x14ac:dyDescent="0.25">
      <c r="A1056" s="96">
        <v>1</v>
      </c>
      <c r="B1056" s="97" t="s">
        <v>5</v>
      </c>
      <c r="C1056" s="96">
        <v>11</v>
      </c>
      <c r="D1056" s="96" t="s">
        <v>949</v>
      </c>
      <c r="E1056" s="97" t="s">
        <v>36</v>
      </c>
      <c r="F1056" s="98">
        <v>3</v>
      </c>
      <c r="G1056" s="96" t="s">
        <v>2199</v>
      </c>
      <c r="H1056" s="97" t="s">
        <v>2200</v>
      </c>
      <c r="I1056" s="96">
        <v>3</v>
      </c>
      <c r="J1056" s="96">
        <v>4</v>
      </c>
      <c r="K1056" s="97" t="s">
        <v>2201</v>
      </c>
      <c r="L1056" s="98">
        <v>2020051290026</v>
      </c>
      <c r="M1056" s="96">
        <v>6</v>
      </c>
      <c r="N1056" s="96">
        <v>11136</v>
      </c>
      <c r="O1056" s="97" t="str">
        <f>+VLOOKUP(N1056,'[10]Productos PD'!$B$2:$C$349,2,FALSE)</f>
        <v>Acciones para la realización de los Juegos Deportivos Escolares e Intercolegiados.</v>
      </c>
      <c r="P1056" s="96" t="s">
        <v>952</v>
      </c>
      <c r="Q1056" s="96">
        <v>4</v>
      </c>
      <c r="R1056" s="122" t="s">
        <v>953</v>
      </c>
      <c r="S1056" s="125">
        <v>1</v>
      </c>
      <c r="T1056" s="97" t="s">
        <v>2139</v>
      </c>
      <c r="U1056" s="97" t="s">
        <v>2144</v>
      </c>
      <c r="V1056" s="96" t="s">
        <v>952</v>
      </c>
      <c r="W1056" s="125">
        <v>3</v>
      </c>
      <c r="X1056" s="96" t="s">
        <v>956</v>
      </c>
      <c r="Y1056" s="144">
        <v>0.09</v>
      </c>
      <c r="Z1056" s="125">
        <v>0</v>
      </c>
      <c r="AA1056" s="125">
        <v>0</v>
      </c>
      <c r="AB1056" s="145">
        <v>0</v>
      </c>
      <c r="AC1056" s="177">
        <v>0</v>
      </c>
      <c r="AD1056" s="145">
        <v>3</v>
      </c>
      <c r="AE1056" s="142">
        <v>0</v>
      </c>
      <c r="AF1056" s="145">
        <v>0</v>
      </c>
      <c r="AG1056" s="145"/>
      <c r="AH1056" s="54">
        <f t="shared" si="39"/>
        <v>0</v>
      </c>
      <c r="AI1056" s="54">
        <f t="shared" si="38"/>
        <v>0</v>
      </c>
      <c r="AJ1056" s="135">
        <v>4177715</v>
      </c>
      <c r="AK1056" s="148">
        <v>30402</v>
      </c>
      <c r="AL1056" s="147" t="s">
        <v>957</v>
      </c>
      <c r="AM1056" s="136">
        <v>4055000</v>
      </c>
      <c r="AN1056" s="153" t="s">
        <v>2231</v>
      </c>
    </row>
    <row r="1057" spans="1:40" ht="38.25" x14ac:dyDescent="0.25">
      <c r="A1057" s="96">
        <v>1</v>
      </c>
      <c r="B1057" s="97" t="s">
        <v>5</v>
      </c>
      <c r="C1057" s="96">
        <v>11</v>
      </c>
      <c r="D1057" s="96" t="s">
        <v>949</v>
      </c>
      <c r="E1057" s="97" t="s">
        <v>36</v>
      </c>
      <c r="F1057" s="98">
        <v>3</v>
      </c>
      <c r="G1057" s="96" t="s">
        <v>2199</v>
      </c>
      <c r="H1057" s="97" t="s">
        <v>2200</v>
      </c>
      <c r="I1057" s="96">
        <v>3</v>
      </c>
      <c r="J1057" s="96">
        <v>4</v>
      </c>
      <c r="K1057" s="97" t="s">
        <v>2201</v>
      </c>
      <c r="L1057" s="98">
        <v>2020051290026</v>
      </c>
      <c r="M1057" s="96">
        <v>6</v>
      </c>
      <c r="N1057" s="96">
        <v>11136</v>
      </c>
      <c r="O1057" s="97" t="str">
        <f>+VLOOKUP(N1057,'[10]Productos PD'!$B$2:$C$349,2,FALSE)</f>
        <v>Acciones para la realización de los Juegos Deportivos Escolares e Intercolegiados.</v>
      </c>
      <c r="P1057" s="96" t="s">
        <v>952</v>
      </c>
      <c r="Q1057" s="96">
        <v>4</v>
      </c>
      <c r="R1057" s="122" t="s">
        <v>953</v>
      </c>
      <c r="S1057" s="125">
        <v>1</v>
      </c>
      <c r="T1057" s="97" t="s">
        <v>2139</v>
      </c>
      <c r="U1057" s="97" t="s">
        <v>2228</v>
      </c>
      <c r="V1057" s="96" t="s">
        <v>952</v>
      </c>
      <c r="W1057" s="125">
        <v>4</v>
      </c>
      <c r="X1057" s="96" t="s">
        <v>956</v>
      </c>
      <c r="Y1057" s="144">
        <v>0.09</v>
      </c>
      <c r="Z1057" s="125">
        <v>0</v>
      </c>
      <c r="AA1057" s="125">
        <v>0</v>
      </c>
      <c r="AB1057" s="145">
        <v>0</v>
      </c>
      <c r="AC1057" s="177">
        <v>0</v>
      </c>
      <c r="AD1057" s="145">
        <v>4</v>
      </c>
      <c r="AE1057" s="142">
        <v>0</v>
      </c>
      <c r="AF1057" s="145">
        <v>0</v>
      </c>
      <c r="AG1057" s="145"/>
      <c r="AH1057" s="54">
        <f t="shared" si="39"/>
        <v>0</v>
      </c>
      <c r="AI1057" s="54">
        <f t="shared" si="38"/>
        <v>0</v>
      </c>
      <c r="AJ1057" s="135">
        <v>4177715</v>
      </c>
      <c r="AK1057" s="148">
        <v>30402</v>
      </c>
      <c r="AL1057" s="147" t="s">
        <v>957</v>
      </c>
      <c r="AM1057" s="136">
        <v>4050000</v>
      </c>
      <c r="AN1057" s="153" t="s">
        <v>2231</v>
      </c>
    </row>
    <row r="1058" spans="1:40" ht="38.25" x14ac:dyDescent="0.25">
      <c r="A1058" s="96">
        <v>1</v>
      </c>
      <c r="B1058" s="97" t="s">
        <v>5</v>
      </c>
      <c r="C1058" s="96">
        <v>11</v>
      </c>
      <c r="D1058" s="96" t="s">
        <v>949</v>
      </c>
      <c r="E1058" s="97" t="s">
        <v>36</v>
      </c>
      <c r="F1058" s="98">
        <v>3</v>
      </c>
      <c r="G1058" s="96" t="s">
        <v>2199</v>
      </c>
      <c r="H1058" s="97" t="s">
        <v>2200</v>
      </c>
      <c r="I1058" s="96">
        <v>3</v>
      </c>
      <c r="J1058" s="96">
        <v>4</v>
      </c>
      <c r="K1058" s="97" t="s">
        <v>2201</v>
      </c>
      <c r="L1058" s="98">
        <v>2020051290026</v>
      </c>
      <c r="M1058" s="96">
        <v>6</v>
      </c>
      <c r="N1058" s="96">
        <v>11136</v>
      </c>
      <c r="O1058" s="97" t="str">
        <f>+VLOOKUP(N1058,'[10]Productos PD'!$B$2:$C$349,2,FALSE)</f>
        <v>Acciones para la realización de los Juegos Deportivos Escolares e Intercolegiados.</v>
      </c>
      <c r="P1058" s="96" t="s">
        <v>952</v>
      </c>
      <c r="Q1058" s="96">
        <v>4</v>
      </c>
      <c r="R1058" s="122" t="s">
        <v>953</v>
      </c>
      <c r="S1058" s="125">
        <v>1</v>
      </c>
      <c r="T1058" s="97" t="s">
        <v>2139</v>
      </c>
      <c r="U1058" s="97" t="s">
        <v>2145</v>
      </c>
      <c r="V1058" s="96" t="s">
        <v>952</v>
      </c>
      <c r="W1058" s="125">
        <v>2</v>
      </c>
      <c r="X1058" s="96" t="s">
        <v>956</v>
      </c>
      <c r="Y1058" s="144">
        <v>0.09</v>
      </c>
      <c r="Z1058" s="125">
        <v>0</v>
      </c>
      <c r="AA1058" s="125">
        <v>0</v>
      </c>
      <c r="AB1058" s="145">
        <v>0</v>
      </c>
      <c r="AC1058" s="177">
        <v>0</v>
      </c>
      <c r="AD1058" s="145">
        <v>2</v>
      </c>
      <c r="AE1058" s="142">
        <v>0</v>
      </c>
      <c r="AF1058" s="145">
        <v>0</v>
      </c>
      <c r="AG1058" s="145"/>
      <c r="AH1058" s="54">
        <f t="shared" si="39"/>
        <v>0</v>
      </c>
      <c r="AI1058" s="54">
        <f t="shared" si="38"/>
        <v>0</v>
      </c>
      <c r="AJ1058" s="135">
        <v>4177715</v>
      </c>
      <c r="AK1058" s="148">
        <v>30402</v>
      </c>
      <c r="AL1058" s="147" t="s">
        <v>957</v>
      </c>
      <c r="AM1058" s="136">
        <v>4050000</v>
      </c>
      <c r="AN1058" s="153" t="s">
        <v>2231</v>
      </c>
    </row>
    <row r="1059" spans="1:40" ht="38.25" x14ac:dyDescent="0.25">
      <c r="A1059" s="96">
        <v>1</v>
      </c>
      <c r="B1059" s="97" t="s">
        <v>5</v>
      </c>
      <c r="C1059" s="96">
        <v>11</v>
      </c>
      <c r="D1059" s="96" t="s">
        <v>949</v>
      </c>
      <c r="E1059" s="97" t="s">
        <v>36</v>
      </c>
      <c r="F1059" s="98">
        <v>3</v>
      </c>
      <c r="G1059" s="96" t="s">
        <v>2199</v>
      </c>
      <c r="H1059" s="97" t="s">
        <v>2200</v>
      </c>
      <c r="I1059" s="96">
        <v>3</v>
      </c>
      <c r="J1059" s="96">
        <v>4</v>
      </c>
      <c r="K1059" s="97" t="s">
        <v>2201</v>
      </c>
      <c r="L1059" s="98">
        <v>2020051290026</v>
      </c>
      <c r="M1059" s="96">
        <v>6</v>
      </c>
      <c r="N1059" s="96">
        <v>11136</v>
      </c>
      <c r="O1059" s="97" t="str">
        <f>+VLOOKUP(N1059,'[10]Productos PD'!$B$2:$C$349,2,FALSE)</f>
        <v>Acciones para la realización de los Juegos Deportivos Escolares e Intercolegiados.</v>
      </c>
      <c r="P1059" s="96" t="s">
        <v>952</v>
      </c>
      <c r="Q1059" s="96">
        <v>4</v>
      </c>
      <c r="R1059" s="122" t="s">
        <v>953</v>
      </c>
      <c r="S1059" s="125">
        <v>1</v>
      </c>
      <c r="T1059" s="97" t="s">
        <v>2139</v>
      </c>
      <c r="U1059" s="97" t="s">
        <v>2146</v>
      </c>
      <c r="V1059" s="96" t="s">
        <v>952</v>
      </c>
      <c r="W1059" s="125">
        <v>6</v>
      </c>
      <c r="X1059" s="96" t="s">
        <v>956</v>
      </c>
      <c r="Y1059" s="144">
        <v>0.09</v>
      </c>
      <c r="Z1059" s="125">
        <v>0</v>
      </c>
      <c r="AA1059" s="125">
        <v>0</v>
      </c>
      <c r="AB1059" s="145">
        <v>0</v>
      </c>
      <c r="AC1059" s="177">
        <v>0</v>
      </c>
      <c r="AD1059" s="145">
        <v>6</v>
      </c>
      <c r="AE1059" s="142">
        <v>0</v>
      </c>
      <c r="AF1059" s="145">
        <v>0</v>
      </c>
      <c r="AG1059" s="145"/>
      <c r="AH1059" s="54">
        <f t="shared" si="39"/>
        <v>0</v>
      </c>
      <c r="AI1059" s="54">
        <f t="shared" si="38"/>
        <v>0</v>
      </c>
      <c r="AJ1059" s="135">
        <v>4177715</v>
      </c>
      <c r="AK1059" s="148">
        <v>30402</v>
      </c>
      <c r="AL1059" s="147" t="s">
        <v>957</v>
      </c>
      <c r="AM1059" s="136">
        <v>4050000</v>
      </c>
      <c r="AN1059" s="153" t="s">
        <v>2231</v>
      </c>
    </row>
    <row r="1060" spans="1:40" ht="38.25" x14ac:dyDescent="0.25">
      <c r="A1060" s="96">
        <v>1</v>
      </c>
      <c r="B1060" s="97" t="s">
        <v>5</v>
      </c>
      <c r="C1060" s="96">
        <v>11</v>
      </c>
      <c r="D1060" s="96" t="s">
        <v>949</v>
      </c>
      <c r="E1060" s="97" t="s">
        <v>36</v>
      </c>
      <c r="F1060" s="98">
        <v>3</v>
      </c>
      <c r="G1060" s="96" t="s">
        <v>2199</v>
      </c>
      <c r="H1060" s="97" t="s">
        <v>2200</v>
      </c>
      <c r="I1060" s="96">
        <v>3</v>
      </c>
      <c r="J1060" s="96">
        <v>4</v>
      </c>
      <c r="K1060" s="97" t="s">
        <v>2201</v>
      </c>
      <c r="L1060" s="98">
        <v>2020051290026</v>
      </c>
      <c r="M1060" s="96">
        <v>6</v>
      </c>
      <c r="N1060" s="96">
        <v>11136</v>
      </c>
      <c r="O1060" s="97" t="str">
        <f>+VLOOKUP(N1060,'[10]Productos PD'!$B$2:$C$349,2,FALSE)</f>
        <v>Acciones para la realización de los Juegos Deportivos Escolares e Intercolegiados.</v>
      </c>
      <c r="P1060" s="96" t="s">
        <v>952</v>
      </c>
      <c r="Q1060" s="96">
        <v>4</v>
      </c>
      <c r="R1060" s="122" t="s">
        <v>953</v>
      </c>
      <c r="S1060" s="125">
        <v>1</v>
      </c>
      <c r="T1060" s="97" t="s">
        <v>2139</v>
      </c>
      <c r="U1060" s="97" t="s">
        <v>2147</v>
      </c>
      <c r="V1060" s="96" t="s">
        <v>952</v>
      </c>
      <c r="W1060" s="125">
        <v>1</v>
      </c>
      <c r="X1060" s="96" t="s">
        <v>956</v>
      </c>
      <c r="Y1060" s="144">
        <v>0.09</v>
      </c>
      <c r="Z1060" s="125">
        <v>0</v>
      </c>
      <c r="AA1060" s="125">
        <v>0</v>
      </c>
      <c r="AB1060" s="145">
        <v>0</v>
      </c>
      <c r="AC1060" s="177">
        <v>0</v>
      </c>
      <c r="AD1060" s="145">
        <v>1</v>
      </c>
      <c r="AE1060" s="142">
        <v>0</v>
      </c>
      <c r="AF1060" s="145">
        <v>0</v>
      </c>
      <c r="AG1060" s="145"/>
      <c r="AH1060" s="54">
        <f t="shared" si="39"/>
        <v>0</v>
      </c>
      <c r="AI1060" s="54">
        <f t="shared" si="38"/>
        <v>0</v>
      </c>
      <c r="AJ1060" s="135">
        <v>4177715</v>
      </c>
      <c r="AK1060" s="148">
        <v>30402</v>
      </c>
      <c r="AL1060" s="147" t="s">
        <v>957</v>
      </c>
      <c r="AM1060" s="136">
        <v>4050000</v>
      </c>
      <c r="AN1060" s="153" t="s">
        <v>2231</v>
      </c>
    </row>
    <row r="1061" spans="1:40" ht="38.25" x14ac:dyDescent="0.25">
      <c r="A1061" s="96">
        <v>1</v>
      </c>
      <c r="B1061" s="97" t="s">
        <v>5</v>
      </c>
      <c r="C1061" s="96">
        <v>11</v>
      </c>
      <c r="D1061" s="96" t="s">
        <v>949</v>
      </c>
      <c r="E1061" s="97" t="s">
        <v>36</v>
      </c>
      <c r="F1061" s="98">
        <v>3</v>
      </c>
      <c r="G1061" s="96" t="s">
        <v>2199</v>
      </c>
      <c r="H1061" s="97" t="s">
        <v>2200</v>
      </c>
      <c r="I1061" s="96">
        <v>3</v>
      </c>
      <c r="J1061" s="96">
        <v>4</v>
      </c>
      <c r="K1061" s="97" t="s">
        <v>2201</v>
      </c>
      <c r="L1061" s="98">
        <v>2020051290026</v>
      </c>
      <c r="M1061" s="96">
        <v>6</v>
      </c>
      <c r="N1061" s="96">
        <v>11136</v>
      </c>
      <c r="O1061" s="97" t="str">
        <f>+VLOOKUP(N1061,'[10]Productos PD'!$B$2:$C$349,2,FALSE)</f>
        <v>Acciones para la realización de los Juegos Deportivos Escolares e Intercolegiados.</v>
      </c>
      <c r="P1061" s="96" t="s">
        <v>952</v>
      </c>
      <c r="Q1061" s="96">
        <v>4</v>
      </c>
      <c r="R1061" s="122" t="s">
        <v>953</v>
      </c>
      <c r="S1061" s="125">
        <v>1</v>
      </c>
      <c r="T1061" s="97" t="s">
        <v>2139</v>
      </c>
      <c r="U1061" s="97" t="s">
        <v>2148</v>
      </c>
      <c r="V1061" s="96" t="s">
        <v>952</v>
      </c>
      <c r="W1061" s="125">
        <v>1</v>
      </c>
      <c r="X1061" s="96" t="s">
        <v>956</v>
      </c>
      <c r="Y1061" s="144">
        <v>0.09</v>
      </c>
      <c r="Z1061" s="125">
        <v>0</v>
      </c>
      <c r="AA1061" s="125">
        <v>0</v>
      </c>
      <c r="AB1061" s="145">
        <v>0</v>
      </c>
      <c r="AC1061" s="177">
        <v>0</v>
      </c>
      <c r="AD1061" s="145">
        <v>1</v>
      </c>
      <c r="AE1061" s="142">
        <v>0</v>
      </c>
      <c r="AF1061" s="145">
        <v>0</v>
      </c>
      <c r="AG1061" s="145"/>
      <c r="AH1061" s="54">
        <f t="shared" si="39"/>
        <v>0</v>
      </c>
      <c r="AI1061" s="54">
        <f t="shared" si="38"/>
        <v>0</v>
      </c>
      <c r="AJ1061" s="135">
        <v>4177715</v>
      </c>
      <c r="AK1061" s="148">
        <v>30402</v>
      </c>
      <c r="AL1061" s="147" t="s">
        <v>957</v>
      </c>
      <c r="AM1061" s="136">
        <v>4050000</v>
      </c>
      <c r="AN1061" s="153" t="s">
        <v>2231</v>
      </c>
    </row>
    <row r="1062" spans="1:40" ht="38.25" x14ac:dyDescent="0.25">
      <c r="A1062" s="96">
        <v>1</v>
      </c>
      <c r="B1062" s="97" t="s">
        <v>5</v>
      </c>
      <c r="C1062" s="96">
        <v>11</v>
      </c>
      <c r="D1062" s="96" t="s">
        <v>949</v>
      </c>
      <c r="E1062" s="97" t="s">
        <v>36</v>
      </c>
      <c r="F1062" s="98">
        <v>3</v>
      </c>
      <c r="G1062" s="96" t="s">
        <v>2199</v>
      </c>
      <c r="H1062" s="97" t="s">
        <v>2200</v>
      </c>
      <c r="I1062" s="96">
        <v>3</v>
      </c>
      <c r="J1062" s="96">
        <v>4</v>
      </c>
      <c r="K1062" s="97" t="s">
        <v>2201</v>
      </c>
      <c r="L1062" s="98">
        <v>2020051290026</v>
      </c>
      <c r="M1062" s="96">
        <v>6</v>
      </c>
      <c r="N1062" s="96">
        <v>11136</v>
      </c>
      <c r="O1062" s="97" t="str">
        <f>+VLOOKUP(N1062,'[10]Productos PD'!$B$2:$C$349,2,FALSE)</f>
        <v>Acciones para la realización de los Juegos Deportivos Escolares e Intercolegiados.</v>
      </c>
      <c r="P1062" s="96" t="s">
        <v>952</v>
      </c>
      <c r="Q1062" s="96">
        <v>4</v>
      </c>
      <c r="R1062" s="122" t="s">
        <v>953</v>
      </c>
      <c r="S1062" s="125">
        <v>1</v>
      </c>
      <c r="T1062" s="97" t="s">
        <v>2139</v>
      </c>
      <c r="U1062" s="97" t="s">
        <v>2152</v>
      </c>
      <c r="V1062" s="96" t="s">
        <v>952</v>
      </c>
      <c r="W1062" s="125">
        <v>2</v>
      </c>
      <c r="X1062" s="96" t="s">
        <v>956</v>
      </c>
      <c r="Y1062" s="144">
        <v>0.09</v>
      </c>
      <c r="Z1062" s="125">
        <v>0</v>
      </c>
      <c r="AA1062" s="125">
        <v>0</v>
      </c>
      <c r="AB1062" s="145">
        <v>0</v>
      </c>
      <c r="AC1062" s="177">
        <v>0</v>
      </c>
      <c r="AD1062" s="145">
        <v>2</v>
      </c>
      <c r="AE1062" s="142">
        <v>0</v>
      </c>
      <c r="AF1062" s="145">
        <v>0</v>
      </c>
      <c r="AG1062" s="145"/>
      <c r="AH1062" s="54">
        <f t="shared" si="39"/>
        <v>0</v>
      </c>
      <c r="AI1062" s="54">
        <f t="shared" si="38"/>
        <v>0</v>
      </c>
      <c r="AJ1062" s="135">
        <v>4177715</v>
      </c>
      <c r="AK1062" s="148">
        <v>30402</v>
      </c>
      <c r="AL1062" s="147" t="s">
        <v>957</v>
      </c>
      <c r="AM1062" s="136">
        <v>4050000</v>
      </c>
      <c r="AN1062" s="153" t="s">
        <v>2231</v>
      </c>
    </row>
    <row r="1063" spans="1:40" ht="38.25" x14ac:dyDescent="0.25">
      <c r="A1063" s="96">
        <v>1</v>
      </c>
      <c r="B1063" s="97" t="s">
        <v>5</v>
      </c>
      <c r="C1063" s="96">
        <v>11</v>
      </c>
      <c r="D1063" s="96" t="s">
        <v>949</v>
      </c>
      <c r="E1063" s="97" t="s">
        <v>36</v>
      </c>
      <c r="F1063" s="98">
        <v>3</v>
      </c>
      <c r="G1063" s="96" t="s">
        <v>2199</v>
      </c>
      <c r="H1063" s="97" t="s">
        <v>2200</v>
      </c>
      <c r="I1063" s="96">
        <v>3</v>
      </c>
      <c r="J1063" s="96"/>
      <c r="K1063" s="97" t="s">
        <v>2201</v>
      </c>
      <c r="L1063" s="98">
        <v>2020051290026</v>
      </c>
      <c r="M1063" s="96">
        <v>7</v>
      </c>
      <c r="N1063" s="96">
        <v>11137</v>
      </c>
      <c r="O1063" s="97" t="str">
        <f>+VLOOKUP(N1063,'[10]Productos PD'!$B$2:$C$349,2,FALSE)</f>
        <v>Acciones para el apoyo a Docentes que participan en los juegos del magisterio.</v>
      </c>
      <c r="P1063" s="96" t="s">
        <v>952</v>
      </c>
      <c r="Q1063" s="96">
        <v>3</v>
      </c>
      <c r="R1063" s="122" t="s">
        <v>953</v>
      </c>
      <c r="S1063" s="125">
        <v>1</v>
      </c>
      <c r="T1063" s="97" t="s">
        <v>2139</v>
      </c>
      <c r="U1063" s="97" t="s">
        <v>2233</v>
      </c>
      <c r="V1063" s="96" t="s">
        <v>952</v>
      </c>
      <c r="W1063" s="125">
        <v>85</v>
      </c>
      <c r="X1063" s="96" t="s">
        <v>956</v>
      </c>
      <c r="Y1063" s="144">
        <v>1</v>
      </c>
      <c r="Z1063" s="125">
        <v>0</v>
      </c>
      <c r="AA1063" s="125">
        <v>0</v>
      </c>
      <c r="AB1063" s="145">
        <v>0</v>
      </c>
      <c r="AC1063" s="177">
        <v>0</v>
      </c>
      <c r="AD1063" s="145">
        <v>0</v>
      </c>
      <c r="AE1063" s="142">
        <v>0</v>
      </c>
      <c r="AF1063" s="145">
        <v>85</v>
      </c>
      <c r="AG1063" s="145"/>
      <c r="AH1063" s="54">
        <f t="shared" si="39"/>
        <v>0</v>
      </c>
      <c r="AI1063" s="54">
        <f t="shared" si="38"/>
        <v>0</v>
      </c>
      <c r="AJ1063" s="135">
        <v>4177727</v>
      </c>
      <c r="AK1063" s="148">
        <v>30402</v>
      </c>
      <c r="AL1063" s="147" t="s">
        <v>957</v>
      </c>
      <c r="AM1063" s="136">
        <v>4050000</v>
      </c>
      <c r="AN1063" s="153" t="s">
        <v>2234</v>
      </c>
    </row>
    <row r="1064" spans="1:40" ht="38.25" x14ac:dyDescent="0.25">
      <c r="A1064" s="96">
        <v>1</v>
      </c>
      <c r="B1064" s="97" t="s">
        <v>5</v>
      </c>
      <c r="C1064" s="96">
        <v>11</v>
      </c>
      <c r="D1064" s="96" t="s">
        <v>949</v>
      </c>
      <c r="E1064" s="97" t="s">
        <v>36</v>
      </c>
      <c r="F1064" s="98">
        <v>3</v>
      </c>
      <c r="G1064" s="96" t="s">
        <v>2199</v>
      </c>
      <c r="H1064" s="97" t="s">
        <v>2200</v>
      </c>
      <c r="I1064" s="96">
        <v>11</v>
      </c>
      <c r="J1064" s="96"/>
      <c r="K1064" s="97" t="s">
        <v>2201</v>
      </c>
      <c r="L1064" s="98">
        <v>2020051290026</v>
      </c>
      <c r="M1064" s="96">
        <v>8</v>
      </c>
      <c r="N1064" s="96">
        <v>11138</v>
      </c>
      <c r="O1064" s="97" t="str">
        <f>+VLOOKUP(N1064,'[10]Productos PD'!$B$2:$C$349,2,FALSE)</f>
        <v>Actualización, estructuración   e implementación del plan decenal de Deporte</v>
      </c>
      <c r="P1064" s="96" t="s">
        <v>983</v>
      </c>
      <c r="Q1064" s="54">
        <v>0.5</v>
      </c>
      <c r="R1064" s="122" t="s">
        <v>1137</v>
      </c>
      <c r="S1064" s="54">
        <v>0.25</v>
      </c>
      <c r="T1064" s="97" t="s">
        <v>2139</v>
      </c>
      <c r="U1064" s="97" t="s">
        <v>2235</v>
      </c>
      <c r="V1064" s="96" t="s">
        <v>983</v>
      </c>
      <c r="W1064" s="54">
        <v>1</v>
      </c>
      <c r="X1064" s="96" t="s">
        <v>956</v>
      </c>
      <c r="Y1064" s="144">
        <v>1</v>
      </c>
      <c r="Z1064" s="54">
        <v>0</v>
      </c>
      <c r="AA1064" s="54">
        <v>0</v>
      </c>
      <c r="AB1064" s="54">
        <v>0.2</v>
      </c>
      <c r="AC1064" s="184">
        <v>0</v>
      </c>
      <c r="AD1064" s="54">
        <v>0.4</v>
      </c>
      <c r="AE1064" s="184">
        <v>0</v>
      </c>
      <c r="AF1064" s="54">
        <v>0.4</v>
      </c>
      <c r="AG1064" s="145"/>
      <c r="AH1064" s="54">
        <f t="shared" si="39"/>
        <v>0</v>
      </c>
      <c r="AI1064" s="54">
        <f t="shared" si="38"/>
        <v>0</v>
      </c>
      <c r="AJ1064" s="135">
        <v>40000000</v>
      </c>
      <c r="AK1064" s="148">
        <v>30402</v>
      </c>
      <c r="AL1064" s="147" t="s">
        <v>2236</v>
      </c>
      <c r="AM1064" s="136">
        <v>0</v>
      </c>
      <c r="AN1064" s="153" t="s">
        <v>2237</v>
      </c>
    </row>
    <row r="1065" spans="1:40" ht="38.25" x14ac:dyDescent="0.25">
      <c r="A1065" s="96">
        <v>1</v>
      </c>
      <c r="B1065" s="97" t="s">
        <v>5</v>
      </c>
      <c r="C1065" s="96">
        <v>11</v>
      </c>
      <c r="D1065" s="96" t="s">
        <v>949</v>
      </c>
      <c r="E1065" s="97" t="s">
        <v>36</v>
      </c>
      <c r="F1065" s="98">
        <v>3</v>
      </c>
      <c r="G1065" s="96" t="s">
        <v>2199</v>
      </c>
      <c r="H1065" s="97" t="s">
        <v>2200</v>
      </c>
      <c r="I1065" s="96">
        <v>11</v>
      </c>
      <c r="J1065" s="96"/>
      <c r="K1065" s="97" t="s">
        <v>2201</v>
      </c>
      <c r="L1065" s="98">
        <v>2020051290026</v>
      </c>
      <c r="M1065" s="96">
        <v>8</v>
      </c>
      <c r="N1065" s="96">
        <v>11138</v>
      </c>
      <c r="O1065" s="97" t="str">
        <f>+VLOOKUP(N1065,'[10]Productos PD'!$B$2:$C$349,2,FALSE)</f>
        <v>Actualización, estructuración   e implementación del plan decenal de Deporte</v>
      </c>
      <c r="P1065" s="96" t="s">
        <v>983</v>
      </c>
      <c r="Q1065" s="54">
        <v>0.5</v>
      </c>
      <c r="R1065" s="122" t="s">
        <v>1137</v>
      </c>
      <c r="S1065" s="54">
        <v>0.25</v>
      </c>
      <c r="T1065" s="97" t="s">
        <v>2139</v>
      </c>
      <c r="U1065" s="97" t="s">
        <v>2235</v>
      </c>
      <c r="V1065" s="96" t="s">
        <v>983</v>
      </c>
      <c r="W1065" s="54">
        <v>1</v>
      </c>
      <c r="X1065" s="96" t="s">
        <v>956</v>
      </c>
      <c r="Y1065" s="144">
        <v>1</v>
      </c>
      <c r="Z1065" s="54">
        <v>0</v>
      </c>
      <c r="AA1065" s="54">
        <v>0</v>
      </c>
      <c r="AB1065" s="54">
        <v>0.2</v>
      </c>
      <c r="AC1065" s="184">
        <v>0</v>
      </c>
      <c r="AD1065" s="54">
        <v>0.4</v>
      </c>
      <c r="AE1065" s="184">
        <v>0</v>
      </c>
      <c r="AF1065" s="54">
        <v>0.4</v>
      </c>
      <c r="AG1065" s="145"/>
      <c r="AH1065" s="54">
        <f t="shared" si="39"/>
        <v>0</v>
      </c>
      <c r="AI1065" s="54">
        <f t="shared" si="38"/>
        <v>0</v>
      </c>
      <c r="AJ1065" s="135">
        <v>40000000</v>
      </c>
      <c r="AK1065" s="148">
        <v>30403</v>
      </c>
      <c r="AL1065" s="147" t="s">
        <v>957</v>
      </c>
      <c r="AM1065" s="136">
        <v>0</v>
      </c>
      <c r="AN1065" s="153" t="s">
        <v>2237</v>
      </c>
    </row>
  </sheetData>
  <sheetProtection insertRows="0" autoFilter="0"/>
  <autoFilter ref="A8:AN968"/>
  <mergeCells count="236">
    <mergeCell ref="A1:B4"/>
    <mergeCell ref="C1:AL4"/>
    <mergeCell ref="AM1:AN1"/>
    <mergeCell ref="AM2:AN2"/>
    <mergeCell ref="AM3:AN3"/>
    <mergeCell ref="AM4:AN4"/>
    <mergeCell ref="A7:T7"/>
    <mergeCell ref="U7:AH7"/>
    <mergeCell ref="AJ7:AM7"/>
    <mergeCell ref="AN7:AN8"/>
    <mergeCell ref="A5:B5"/>
    <mergeCell ref="C5:AN5"/>
    <mergeCell ref="A6:B6"/>
    <mergeCell ref="C6:G6"/>
    <mergeCell ref="A876:A877"/>
    <mergeCell ref="B876:B877"/>
    <mergeCell ref="C876:C877"/>
    <mergeCell ref="D876:D877"/>
    <mergeCell ref="E876:E877"/>
    <mergeCell ref="F876:F877"/>
    <mergeCell ref="G876:G877"/>
    <mergeCell ref="H876:H877"/>
    <mergeCell ref="I876:I877"/>
    <mergeCell ref="M876:M877"/>
    <mergeCell ref="N876:N877"/>
    <mergeCell ref="O876:O877"/>
    <mergeCell ref="P876:P877"/>
    <mergeCell ref="Q876:Q877"/>
    <mergeCell ref="H6:J6"/>
    <mergeCell ref="K6:N6"/>
    <mergeCell ref="P6:T6"/>
    <mergeCell ref="Y6:AN6"/>
    <mergeCell ref="J876:J877"/>
    <mergeCell ref="K876:K877"/>
    <mergeCell ref="L876:L877"/>
    <mergeCell ref="AM826:AM828"/>
    <mergeCell ref="AM829:AM830"/>
    <mergeCell ref="W876:W877"/>
    <mergeCell ref="X876:X877"/>
    <mergeCell ref="Y876:Y877"/>
    <mergeCell ref="Z876:Z877"/>
    <mergeCell ref="AA876:AA877"/>
    <mergeCell ref="R876:R877"/>
    <mergeCell ref="S876:S877"/>
    <mergeCell ref="T876:T877"/>
    <mergeCell ref="U876:U877"/>
    <mergeCell ref="V876:V877"/>
    <mergeCell ref="N879:N880"/>
    <mergeCell ref="O879:O880"/>
    <mergeCell ref="P879:P880"/>
    <mergeCell ref="Q879:Q880"/>
    <mergeCell ref="R879:R880"/>
    <mergeCell ref="AG876:AG877"/>
    <mergeCell ref="AH876:AH877"/>
    <mergeCell ref="AJ876:AJ877"/>
    <mergeCell ref="A879:A880"/>
    <mergeCell ref="B879:B880"/>
    <mergeCell ref="C879:C880"/>
    <mergeCell ref="D879:D880"/>
    <mergeCell ref="E879:E880"/>
    <mergeCell ref="F879:F880"/>
    <mergeCell ref="G879:G880"/>
    <mergeCell ref="H879:H880"/>
    <mergeCell ref="I879:I880"/>
    <mergeCell ref="J879:J880"/>
    <mergeCell ref="K879:K880"/>
    <mergeCell ref="L879:L880"/>
    <mergeCell ref="M879:M880"/>
    <mergeCell ref="AB876:AB877"/>
    <mergeCell ref="AC876:AC877"/>
    <mergeCell ref="AD876:AD877"/>
    <mergeCell ref="X879:X880"/>
    <mergeCell ref="Y879:Y880"/>
    <mergeCell ref="Z879:Z880"/>
    <mergeCell ref="AA879:AA880"/>
    <mergeCell ref="AB879:AB880"/>
    <mergeCell ref="S879:S880"/>
    <mergeCell ref="T879:T880"/>
    <mergeCell ref="U879:U880"/>
    <mergeCell ref="V879:V880"/>
    <mergeCell ref="W879:W880"/>
    <mergeCell ref="O889:O890"/>
    <mergeCell ref="P889:P890"/>
    <mergeCell ref="Q889:Q890"/>
    <mergeCell ref="R889:R890"/>
    <mergeCell ref="S889:S890"/>
    <mergeCell ref="AH879:AH880"/>
    <mergeCell ref="AJ879:AJ880"/>
    <mergeCell ref="A889:A890"/>
    <mergeCell ref="B889:B890"/>
    <mergeCell ref="C889:C890"/>
    <mergeCell ref="D889:D890"/>
    <mergeCell ref="E889:E890"/>
    <mergeCell ref="F889:F890"/>
    <mergeCell ref="G889:G890"/>
    <mergeCell ref="H889:H890"/>
    <mergeCell ref="I889:I890"/>
    <mergeCell ref="J889:J890"/>
    <mergeCell ref="K889:K890"/>
    <mergeCell ref="L889:L890"/>
    <mergeCell ref="M889:M890"/>
    <mergeCell ref="N889:N890"/>
    <mergeCell ref="AC879:AC880"/>
    <mergeCell ref="AD879:AD880"/>
    <mergeCell ref="AE879:AE880"/>
    <mergeCell ref="Y889:Y890"/>
    <mergeCell ref="Z889:Z890"/>
    <mergeCell ref="AA889:AA890"/>
    <mergeCell ref="AB889:AB890"/>
    <mergeCell ref="AC889:AC890"/>
    <mergeCell ref="T889:T890"/>
    <mergeCell ref="U889:U890"/>
    <mergeCell ref="V889:V890"/>
    <mergeCell ref="W889:W890"/>
    <mergeCell ref="X889:X890"/>
    <mergeCell ref="P917:P918"/>
    <mergeCell ref="Q917:Q918"/>
    <mergeCell ref="R917:R918"/>
    <mergeCell ref="S917:S918"/>
    <mergeCell ref="T917:T918"/>
    <mergeCell ref="AJ889:AJ890"/>
    <mergeCell ref="A917:A918"/>
    <mergeCell ref="B917:B918"/>
    <mergeCell ref="C917:C918"/>
    <mergeCell ref="D917:D918"/>
    <mergeCell ref="E917:E918"/>
    <mergeCell ref="F917:F918"/>
    <mergeCell ref="G917:G918"/>
    <mergeCell ref="H917:H918"/>
    <mergeCell ref="I917:I918"/>
    <mergeCell ref="J917:J918"/>
    <mergeCell ref="K917:K918"/>
    <mergeCell ref="L917:L918"/>
    <mergeCell ref="M917:M918"/>
    <mergeCell ref="N917:N918"/>
    <mergeCell ref="O917:O918"/>
    <mergeCell ref="AD889:AD890"/>
    <mergeCell ref="AE889:AE890"/>
    <mergeCell ref="AF889:AF890"/>
    <mergeCell ref="AJ917:AJ918"/>
    <mergeCell ref="Z917:Z918"/>
    <mergeCell ref="AA917:AA918"/>
    <mergeCell ref="AB917:AB918"/>
    <mergeCell ref="AC917:AC918"/>
    <mergeCell ref="AD917:AD918"/>
    <mergeCell ref="U917:U918"/>
    <mergeCell ref="V917:V918"/>
    <mergeCell ref="W917:W918"/>
    <mergeCell ref="X917:X918"/>
    <mergeCell ref="Y917:Y918"/>
    <mergeCell ref="F919:F920"/>
    <mergeCell ref="G919:G920"/>
    <mergeCell ref="H919:H920"/>
    <mergeCell ref="I919:I920"/>
    <mergeCell ref="J919:J920"/>
    <mergeCell ref="A919:A920"/>
    <mergeCell ref="B919:B920"/>
    <mergeCell ref="C919:C920"/>
    <mergeCell ref="D919:D920"/>
    <mergeCell ref="E919:E920"/>
    <mergeCell ref="P919:P920"/>
    <mergeCell ref="Q919:Q920"/>
    <mergeCell ref="R919:R920"/>
    <mergeCell ref="S919:S920"/>
    <mergeCell ref="T919:T920"/>
    <mergeCell ref="K919:K920"/>
    <mergeCell ref="L919:L920"/>
    <mergeCell ref="M919:M920"/>
    <mergeCell ref="N919:N920"/>
    <mergeCell ref="O919:O920"/>
    <mergeCell ref="AJ919:AJ920"/>
    <mergeCell ref="Z919:Z920"/>
    <mergeCell ref="AA919:AA920"/>
    <mergeCell ref="AB919:AB920"/>
    <mergeCell ref="AC919:AC920"/>
    <mergeCell ref="AD919:AD920"/>
    <mergeCell ref="U919:U920"/>
    <mergeCell ref="V919:V920"/>
    <mergeCell ref="W919:W920"/>
    <mergeCell ref="X919:X920"/>
    <mergeCell ref="Y919:Y920"/>
    <mergeCell ref="F940:F941"/>
    <mergeCell ref="G940:G941"/>
    <mergeCell ref="H940:H941"/>
    <mergeCell ref="I940:I941"/>
    <mergeCell ref="J940:J941"/>
    <mergeCell ref="A940:A941"/>
    <mergeCell ref="B940:B941"/>
    <mergeCell ref="C940:C941"/>
    <mergeCell ref="D940:D941"/>
    <mergeCell ref="E940:E941"/>
    <mergeCell ref="P940:P941"/>
    <mergeCell ref="Q940:Q941"/>
    <mergeCell ref="R940:R941"/>
    <mergeCell ref="S940:S941"/>
    <mergeCell ref="T940:T941"/>
    <mergeCell ref="K940:K941"/>
    <mergeCell ref="L940:L941"/>
    <mergeCell ref="M940:M941"/>
    <mergeCell ref="N940:N941"/>
    <mergeCell ref="O940:O941"/>
    <mergeCell ref="AJ940:AJ941"/>
    <mergeCell ref="Z940:Z941"/>
    <mergeCell ref="AA940:AA941"/>
    <mergeCell ref="AB940:AB941"/>
    <mergeCell ref="AC940:AC941"/>
    <mergeCell ref="AD940:AD941"/>
    <mergeCell ref="U940:U941"/>
    <mergeCell ref="V940:V941"/>
    <mergeCell ref="W940:W941"/>
    <mergeCell ref="X940:X941"/>
    <mergeCell ref="Y940:Y941"/>
    <mergeCell ref="AI876:AI877"/>
    <mergeCell ref="AI879:AI880"/>
    <mergeCell ref="AI940:AI941"/>
    <mergeCell ref="AI919:AI920"/>
    <mergeCell ref="AI917:AI918"/>
    <mergeCell ref="AI889:AI890"/>
    <mergeCell ref="AE940:AE941"/>
    <mergeCell ref="AF940:AF941"/>
    <mergeCell ref="AG940:AG941"/>
    <mergeCell ref="AH940:AH941"/>
    <mergeCell ref="AE919:AE920"/>
    <mergeCell ref="AF919:AF920"/>
    <mergeCell ref="AG919:AG920"/>
    <mergeCell ref="AH919:AH920"/>
    <mergeCell ref="AE917:AE918"/>
    <mergeCell ref="AF917:AF918"/>
    <mergeCell ref="AG917:AG918"/>
    <mergeCell ref="AH917:AH918"/>
    <mergeCell ref="AG889:AG890"/>
    <mergeCell ref="AH889:AH890"/>
    <mergeCell ref="AF879:AF880"/>
    <mergeCell ref="AG879:AG880"/>
    <mergeCell ref="AE876:AE877"/>
    <mergeCell ref="AF876:AF877"/>
  </mergeCells>
  <conditionalFormatting sqref="AK300:AK403">
    <cfRule type="containsText" dxfId="66" priority="1" stopIfTrue="1" operator="containsText" text="NO">
      <formula>NOT(ISERROR(SEARCH("NO",AK300)))</formula>
    </cfRule>
  </conditionalFormatting>
  <dataValidations count="1">
    <dataValidation type="list" allowBlank="1" showErrorMessage="1" sqref="AL8">
      <formula1>#REF!</formula1>
    </dataValidation>
  </dataValidations>
  <pageMargins left="0.70866141732283472" right="0.70866141732283472" top="0.74803149606299213" bottom="0.74803149606299213" header="0" footer="0"/>
  <pageSetup scale="55" orientation="landscape" r:id="rId1"/>
  <colBreaks count="1" manualBreakCount="1">
    <brk id="14" max="8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D349"/>
  <sheetViews>
    <sheetView workbookViewId="0">
      <selection activeCell="E5" sqref="E5"/>
    </sheetView>
  </sheetViews>
  <sheetFormatPr baseColWidth="10" defaultRowHeight="15" x14ac:dyDescent="0.25"/>
  <cols>
    <col min="2" max="3" width="51.28515625" style="2" customWidth="1"/>
    <col min="5" max="5" width="62.85546875" customWidth="1"/>
  </cols>
  <sheetData>
    <row r="1" spans="2:4" x14ac:dyDescent="0.25">
      <c r="B1" s="2" t="s">
        <v>1035</v>
      </c>
      <c r="C1" s="2" t="s">
        <v>1036</v>
      </c>
    </row>
    <row r="2" spans="2:4" ht="45" hidden="1" x14ac:dyDescent="0.25">
      <c r="B2" s="2" t="s">
        <v>236</v>
      </c>
      <c r="C2" s="2" t="s">
        <v>236</v>
      </c>
      <c r="D2" t="str">
        <f t="shared" ref="D2:D65" si="0">+IF(B2=C2,"SI","NO")</f>
        <v>SI</v>
      </c>
    </row>
    <row r="3" spans="2:4" ht="60" x14ac:dyDescent="0.25">
      <c r="B3" s="62" t="s">
        <v>879</v>
      </c>
      <c r="C3" s="2" t="s">
        <v>251</v>
      </c>
      <c r="D3" t="str">
        <f t="shared" si="0"/>
        <v>NO</v>
      </c>
    </row>
    <row r="4" spans="2:4" ht="30" x14ac:dyDescent="0.25">
      <c r="B4" s="62" t="s">
        <v>785</v>
      </c>
      <c r="C4" s="2" t="s">
        <v>107</v>
      </c>
      <c r="D4" t="str">
        <f t="shared" si="0"/>
        <v>NO</v>
      </c>
    </row>
    <row r="5" spans="2:4" ht="75" x14ac:dyDescent="0.25">
      <c r="B5" s="62" t="s">
        <v>882</v>
      </c>
      <c r="C5" s="2" t="s">
        <v>199</v>
      </c>
      <c r="D5" t="str">
        <f t="shared" si="0"/>
        <v>NO</v>
      </c>
    </row>
    <row r="6" spans="2:4" ht="45" x14ac:dyDescent="0.25">
      <c r="B6" s="62" t="s">
        <v>796</v>
      </c>
      <c r="C6" s="2" t="s">
        <v>86</v>
      </c>
      <c r="D6" t="str">
        <f t="shared" si="0"/>
        <v>NO</v>
      </c>
    </row>
    <row r="7" spans="2:4" ht="45" x14ac:dyDescent="0.25">
      <c r="B7" s="62" t="s">
        <v>869</v>
      </c>
      <c r="C7" s="2" t="s">
        <v>394</v>
      </c>
      <c r="D7" t="str">
        <f t="shared" si="0"/>
        <v>NO</v>
      </c>
    </row>
    <row r="8" spans="2:4" ht="60" hidden="1" x14ac:dyDescent="0.25">
      <c r="B8" s="2" t="s">
        <v>200</v>
      </c>
      <c r="C8" s="2" t="s">
        <v>200</v>
      </c>
      <c r="D8" t="str">
        <f t="shared" si="0"/>
        <v>SI</v>
      </c>
    </row>
    <row r="9" spans="2:4" ht="30" x14ac:dyDescent="0.25">
      <c r="B9" s="62" t="s">
        <v>890</v>
      </c>
      <c r="C9" s="2" t="s">
        <v>209</v>
      </c>
      <c r="D9" t="str">
        <f t="shared" si="0"/>
        <v>NO</v>
      </c>
    </row>
    <row r="10" spans="2:4" ht="30" hidden="1" x14ac:dyDescent="0.25">
      <c r="B10" s="2" t="s">
        <v>89</v>
      </c>
      <c r="C10" s="2" t="s">
        <v>89</v>
      </c>
      <c r="D10" t="str">
        <f t="shared" si="0"/>
        <v>SI</v>
      </c>
    </row>
    <row r="11" spans="2:4" ht="60" x14ac:dyDescent="0.25">
      <c r="B11" s="62" t="s">
        <v>871</v>
      </c>
      <c r="C11" s="2" t="s">
        <v>391</v>
      </c>
      <c r="D11" t="str">
        <f t="shared" si="0"/>
        <v>NO</v>
      </c>
    </row>
    <row r="12" spans="2:4" ht="30" hidden="1" x14ac:dyDescent="0.25">
      <c r="B12" s="2" t="s">
        <v>58</v>
      </c>
      <c r="C12" s="2" t="s">
        <v>58</v>
      </c>
      <c r="D12" t="str">
        <f t="shared" si="0"/>
        <v>SI</v>
      </c>
    </row>
    <row r="13" spans="2:4" ht="75" hidden="1" x14ac:dyDescent="0.25">
      <c r="B13" s="2" t="s">
        <v>786</v>
      </c>
      <c r="C13" s="2" t="s">
        <v>108</v>
      </c>
      <c r="D13" t="str">
        <f t="shared" si="0"/>
        <v>SI</v>
      </c>
    </row>
    <row r="14" spans="2:4" ht="45" x14ac:dyDescent="0.25">
      <c r="B14" s="62" t="s">
        <v>805</v>
      </c>
      <c r="C14" s="2" t="s">
        <v>47</v>
      </c>
      <c r="D14" t="str">
        <f t="shared" si="0"/>
        <v>NO</v>
      </c>
    </row>
    <row r="15" spans="2:4" ht="30" hidden="1" x14ac:dyDescent="0.25">
      <c r="B15" s="2" t="s">
        <v>795</v>
      </c>
      <c r="C15" s="2" t="s">
        <v>87</v>
      </c>
      <c r="D15" t="str">
        <f t="shared" si="0"/>
        <v>SI</v>
      </c>
    </row>
    <row r="16" spans="2:4" ht="60" x14ac:dyDescent="0.25">
      <c r="B16" s="62" t="s">
        <v>577</v>
      </c>
      <c r="C16" s="2" t="s">
        <v>385</v>
      </c>
      <c r="D16" t="str">
        <f t="shared" si="0"/>
        <v>NO</v>
      </c>
    </row>
    <row r="17" spans="2:4" ht="30" hidden="1" x14ac:dyDescent="0.25">
      <c r="B17" s="2" t="s">
        <v>334</v>
      </c>
      <c r="C17" s="2" t="s">
        <v>334</v>
      </c>
      <c r="D17" t="str">
        <f t="shared" si="0"/>
        <v>SI</v>
      </c>
    </row>
    <row r="18" spans="2:4" ht="75" x14ac:dyDescent="0.25">
      <c r="B18" s="62" t="s">
        <v>788</v>
      </c>
      <c r="C18" s="2" t="s">
        <v>28</v>
      </c>
      <c r="D18" t="str">
        <f t="shared" si="0"/>
        <v>NO</v>
      </c>
    </row>
    <row r="19" spans="2:4" ht="60" hidden="1" x14ac:dyDescent="0.25">
      <c r="B19" s="2" t="s">
        <v>228</v>
      </c>
      <c r="C19" s="2" t="s">
        <v>228</v>
      </c>
      <c r="D19" t="str">
        <f t="shared" si="0"/>
        <v>SI</v>
      </c>
    </row>
    <row r="20" spans="2:4" ht="45" hidden="1" x14ac:dyDescent="0.25">
      <c r="B20" s="2" t="s">
        <v>94</v>
      </c>
      <c r="C20" s="2" t="s">
        <v>94</v>
      </c>
      <c r="D20" t="str">
        <f t="shared" si="0"/>
        <v>SI</v>
      </c>
    </row>
    <row r="21" spans="2:4" ht="45" hidden="1" x14ac:dyDescent="0.25">
      <c r="B21" s="2" t="s">
        <v>95</v>
      </c>
      <c r="C21" s="2" t="s">
        <v>95</v>
      </c>
      <c r="D21" t="str">
        <f t="shared" si="0"/>
        <v>SI</v>
      </c>
    </row>
    <row r="22" spans="2:4" ht="30" hidden="1" x14ac:dyDescent="0.25">
      <c r="B22" s="2" t="s">
        <v>104</v>
      </c>
      <c r="C22" s="2" t="s">
        <v>104</v>
      </c>
      <c r="D22" t="str">
        <f t="shared" si="0"/>
        <v>SI</v>
      </c>
    </row>
    <row r="23" spans="2:4" ht="105" x14ac:dyDescent="0.25">
      <c r="B23" s="62" t="s">
        <v>787</v>
      </c>
      <c r="C23" s="2" t="s">
        <v>29</v>
      </c>
      <c r="D23" t="str">
        <f t="shared" si="0"/>
        <v>NO</v>
      </c>
    </row>
    <row r="24" spans="2:4" hidden="1" x14ac:dyDescent="0.25">
      <c r="B24" s="2" t="s">
        <v>405</v>
      </c>
      <c r="C24" s="2" t="s">
        <v>405</v>
      </c>
      <c r="D24" t="str">
        <f t="shared" si="0"/>
        <v>SI</v>
      </c>
    </row>
    <row r="25" spans="2:4" ht="45" hidden="1" x14ac:dyDescent="0.25">
      <c r="B25" s="2" t="s">
        <v>453</v>
      </c>
      <c r="C25" s="2" t="s">
        <v>453</v>
      </c>
      <c r="D25" t="str">
        <f t="shared" si="0"/>
        <v>SI</v>
      </c>
    </row>
    <row r="26" spans="2:4" ht="30" hidden="1" x14ac:dyDescent="0.25">
      <c r="B26" s="2" t="s">
        <v>427</v>
      </c>
      <c r="C26" s="2" t="s">
        <v>427</v>
      </c>
      <c r="D26" t="str">
        <f t="shared" si="0"/>
        <v>SI</v>
      </c>
    </row>
    <row r="27" spans="2:4" ht="30" hidden="1" x14ac:dyDescent="0.25">
      <c r="B27" s="2" t="s">
        <v>59</v>
      </c>
      <c r="C27" s="2" t="s">
        <v>59</v>
      </c>
      <c r="D27" t="str">
        <f t="shared" si="0"/>
        <v>SI</v>
      </c>
    </row>
    <row r="28" spans="2:4" ht="60" hidden="1" x14ac:dyDescent="0.25">
      <c r="B28" s="2" t="s">
        <v>201</v>
      </c>
      <c r="C28" s="2" t="s">
        <v>201</v>
      </c>
      <c r="D28" t="str">
        <f t="shared" si="0"/>
        <v>SI</v>
      </c>
    </row>
    <row r="29" spans="2:4" ht="60" x14ac:dyDescent="0.25">
      <c r="B29" s="62" t="s">
        <v>823</v>
      </c>
      <c r="C29" s="2" t="s">
        <v>410</v>
      </c>
      <c r="D29" t="str">
        <f t="shared" si="0"/>
        <v>NO</v>
      </c>
    </row>
    <row r="30" spans="2:4" ht="30" hidden="1" x14ac:dyDescent="0.25">
      <c r="B30" s="2" t="s">
        <v>210</v>
      </c>
      <c r="C30" s="2" t="s">
        <v>210</v>
      </c>
      <c r="D30" t="str">
        <f t="shared" si="0"/>
        <v>SI</v>
      </c>
    </row>
    <row r="31" spans="2:4" ht="30" hidden="1" x14ac:dyDescent="0.25">
      <c r="B31" s="2" t="s">
        <v>211</v>
      </c>
      <c r="C31" s="2" t="s">
        <v>211</v>
      </c>
      <c r="D31" t="str">
        <f t="shared" si="0"/>
        <v>SI</v>
      </c>
    </row>
    <row r="32" spans="2:4" ht="60" hidden="1" x14ac:dyDescent="0.25">
      <c r="B32" s="2" t="s">
        <v>19</v>
      </c>
      <c r="C32" s="2" t="s">
        <v>19</v>
      </c>
      <c r="D32" t="str">
        <f t="shared" si="0"/>
        <v>SI</v>
      </c>
    </row>
    <row r="33" spans="2:4" ht="90" x14ac:dyDescent="0.25">
      <c r="B33" s="62" t="s">
        <v>483</v>
      </c>
      <c r="C33" s="2" t="s">
        <v>147</v>
      </c>
      <c r="D33" t="str">
        <f t="shared" si="0"/>
        <v>NO</v>
      </c>
    </row>
    <row r="34" spans="2:4" ht="30" hidden="1" x14ac:dyDescent="0.25">
      <c r="B34" s="2" t="s">
        <v>38</v>
      </c>
      <c r="C34" s="2" t="s">
        <v>38</v>
      </c>
      <c r="D34" t="str">
        <f t="shared" si="0"/>
        <v>SI</v>
      </c>
    </row>
    <row r="35" spans="2:4" ht="90" hidden="1" x14ac:dyDescent="0.25">
      <c r="B35" s="2" t="s">
        <v>379</v>
      </c>
      <c r="C35" s="2" t="s">
        <v>379</v>
      </c>
      <c r="D35" t="str">
        <f t="shared" si="0"/>
        <v>SI</v>
      </c>
    </row>
    <row r="36" spans="2:4" ht="30" hidden="1" x14ac:dyDescent="0.25">
      <c r="B36" s="2" t="s">
        <v>284</v>
      </c>
      <c r="C36" s="2" t="s">
        <v>284</v>
      </c>
      <c r="D36" t="str">
        <f t="shared" si="0"/>
        <v>SI</v>
      </c>
    </row>
    <row r="37" spans="2:4" ht="30" hidden="1" x14ac:dyDescent="0.25">
      <c r="B37" s="2" t="s">
        <v>285</v>
      </c>
      <c r="C37" s="2" t="s">
        <v>285</v>
      </c>
      <c r="D37" t="str">
        <f t="shared" si="0"/>
        <v>SI</v>
      </c>
    </row>
    <row r="38" spans="2:4" ht="45" x14ac:dyDescent="0.25">
      <c r="B38" s="62" t="s">
        <v>806</v>
      </c>
      <c r="C38" s="2" t="s">
        <v>54</v>
      </c>
      <c r="D38" t="str">
        <f t="shared" si="0"/>
        <v>NO</v>
      </c>
    </row>
    <row r="39" spans="2:4" ht="30" hidden="1" x14ac:dyDescent="0.25">
      <c r="B39" s="2" t="s">
        <v>48</v>
      </c>
      <c r="C39" s="2" t="s">
        <v>48</v>
      </c>
      <c r="D39" t="str">
        <f t="shared" si="0"/>
        <v>SI</v>
      </c>
    </row>
    <row r="40" spans="2:4" ht="75" hidden="1" x14ac:dyDescent="0.25">
      <c r="B40" s="2" t="s">
        <v>192</v>
      </c>
      <c r="C40" s="2" t="s">
        <v>192</v>
      </c>
      <c r="D40" t="str">
        <f t="shared" si="0"/>
        <v>SI</v>
      </c>
    </row>
    <row r="41" spans="2:4" ht="45" x14ac:dyDescent="0.25">
      <c r="B41" s="62" t="s">
        <v>891</v>
      </c>
      <c r="C41" s="2" t="s">
        <v>212</v>
      </c>
      <c r="D41" t="str">
        <f t="shared" si="0"/>
        <v>NO</v>
      </c>
    </row>
    <row r="42" spans="2:4" ht="30" hidden="1" x14ac:dyDescent="0.25">
      <c r="B42" s="2" t="s">
        <v>275</v>
      </c>
      <c r="C42" s="2" t="s">
        <v>275</v>
      </c>
      <c r="D42" t="str">
        <f t="shared" si="0"/>
        <v>SI</v>
      </c>
    </row>
    <row r="43" spans="2:4" ht="75" x14ac:dyDescent="0.25">
      <c r="B43" s="62" t="s">
        <v>884</v>
      </c>
      <c r="C43" s="2" t="s">
        <v>202</v>
      </c>
      <c r="D43" t="str">
        <f t="shared" si="0"/>
        <v>NO</v>
      </c>
    </row>
    <row r="44" spans="2:4" ht="45" x14ac:dyDescent="0.25">
      <c r="B44" s="62" t="s">
        <v>826</v>
      </c>
      <c r="C44" s="2" t="s">
        <v>463</v>
      </c>
      <c r="D44" t="str">
        <f t="shared" si="0"/>
        <v>NO</v>
      </c>
    </row>
    <row r="45" spans="2:4" ht="60" hidden="1" x14ac:dyDescent="0.25">
      <c r="B45" s="2" t="s">
        <v>142</v>
      </c>
      <c r="C45" s="2" t="s">
        <v>142</v>
      </c>
      <c r="D45" t="str">
        <f t="shared" si="0"/>
        <v>SI</v>
      </c>
    </row>
    <row r="46" spans="2:4" ht="45" x14ac:dyDescent="0.25">
      <c r="B46" s="62" t="s">
        <v>832</v>
      </c>
      <c r="C46" s="2" t="s">
        <v>435</v>
      </c>
      <c r="D46" t="str">
        <f t="shared" si="0"/>
        <v>NO</v>
      </c>
    </row>
    <row r="47" spans="2:4" ht="45" x14ac:dyDescent="0.25">
      <c r="B47" s="62" t="s">
        <v>547</v>
      </c>
      <c r="C47" s="2" t="s">
        <v>436</v>
      </c>
      <c r="D47" t="str">
        <f t="shared" si="0"/>
        <v>NO</v>
      </c>
    </row>
    <row r="48" spans="2:4" ht="45" hidden="1" x14ac:dyDescent="0.25">
      <c r="B48" s="2" t="s">
        <v>143</v>
      </c>
      <c r="C48" s="2" t="s">
        <v>143</v>
      </c>
      <c r="D48" t="str">
        <f t="shared" si="0"/>
        <v>SI</v>
      </c>
    </row>
    <row r="49" spans="2:4" ht="105" x14ac:dyDescent="0.25">
      <c r="B49" s="62" t="s">
        <v>861</v>
      </c>
      <c r="C49" s="2" t="s">
        <v>314</v>
      </c>
      <c r="D49" t="str">
        <f t="shared" si="0"/>
        <v>NO</v>
      </c>
    </row>
    <row r="50" spans="2:4" ht="30" hidden="1" x14ac:dyDescent="0.25">
      <c r="B50" s="2" t="s">
        <v>446</v>
      </c>
      <c r="C50" s="2" t="s">
        <v>446</v>
      </c>
      <c r="D50" t="str">
        <f t="shared" si="0"/>
        <v>SI</v>
      </c>
    </row>
    <row r="51" spans="2:4" ht="30" x14ac:dyDescent="0.25">
      <c r="B51" s="62" t="s">
        <v>849</v>
      </c>
      <c r="C51" s="2" t="s">
        <v>357</v>
      </c>
      <c r="D51" t="str">
        <f t="shared" si="0"/>
        <v>NO</v>
      </c>
    </row>
    <row r="52" spans="2:4" ht="45" hidden="1" x14ac:dyDescent="0.25">
      <c r="B52" s="62" t="s">
        <v>213</v>
      </c>
      <c r="C52" s="2" t="s">
        <v>213</v>
      </c>
      <c r="D52" t="str">
        <f t="shared" si="0"/>
        <v>SI</v>
      </c>
    </row>
    <row r="53" spans="2:4" ht="45" x14ac:dyDescent="0.25">
      <c r="B53" s="62" t="s">
        <v>848</v>
      </c>
      <c r="C53" s="2" t="s">
        <v>359</v>
      </c>
      <c r="D53" t="str">
        <f t="shared" si="0"/>
        <v>NO</v>
      </c>
    </row>
    <row r="54" spans="2:4" ht="45" hidden="1" x14ac:dyDescent="0.25">
      <c r="B54" s="2" t="s">
        <v>51</v>
      </c>
      <c r="C54" s="2" t="s">
        <v>51</v>
      </c>
      <c r="D54" t="str">
        <f t="shared" si="0"/>
        <v>SI</v>
      </c>
    </row>
    <row r="55" spans="2:4" ht="45" hidden="1" x14ac:dyDescent="0.25">
      <c r="B55" s="2" t="s">
        <v>60</v>
      </c>
      <c r="C55" s="2" t="s">
        <v>60</v>
      </c>
      <c r="D55" t="str">
        <f t="shared" si="0"/>
        <v>SI</v>
      </c>
    </row>
    <row r="56" spans="2:4" ht="60" hidden="1" x14ac:dyDescent="0.25">
      <c r="B56" s="2" t="s">
        <v>193</v>
      </c>
      <c r="C56" s="2" t="s">
        <v>193</v>
      </c>
      <c r="D56" t="str">
        <f t="shared" si="0"/>
        <v>SI</v>
      </c>
    </row>
    <row r="57" spans="2:4" ht="45" hidden="1" x14ac:dyDescent="0.25">
      <c r="B57" s="2" t="s">
        <v>66</v>
      </c>
      <c r="C57" s="2" t="s">
        <v>66</v>
      </c>
      <c r="D57" t="str">
        <f t="shared" si="0"/>
        <v>SI</v>
      </c>
    </row>
    <row r="58" spans="2:4" ht="30" hidden="1" x14ac:dyDescent="0.25">
      <c r="B58" s="2" t="s">
        <v>194</v>
      </c>
      <c r="C58" s="2" t="s">
        <v>194</v>
      </c>
      <c r="D58" t="str">
        <f t="shared" si="0"/>
        <v>SI</v>
      </c>
    </row>
    <row r="59" spans="2:4" ht="45" x14ac:dyDescent="0.25">
      <c r="B59" s="62" t="s">
        <v>831</v>
      </c>
      <c r="C59" s="2" t="s">
        <v>437</v>
      </c>
      <c r="D59" t="str">
        <f t="shared" si="0"/>
        <v>NO</v>
      </c>
    </row>
    <row r="60" spans="2:4" ht="30" hidden="1" x14ac:dyDescent="0.25">
      <c r="B60" s="2" t="s">
        <v>447</v>
      </c>
      <c r="C60" s="2" t="s">
        <v>447</v>
      </c>
      <c r="D60" t="str">
        <f t="shared" si="0"/>
        <v>SI</v>
      </c>
    </row>
    <row r="61" spans="2:4" ht="30" x14ac:dyDescent="0.25">
      <c r="B61" s="62" t="s">
        <v>885</v>
      </c>
      <c r="C61" s="2" t="s">
        <v>203</v>
      </c>
      <c r="D61" t="str">
        <f t="shared" si="0"/>
        <v>NO</v>
      </c>
    </row>
    <row r="62" spans="2:4" ht="45" x14ac:dyDescent="0.25">
      <c r="B62" s="62" t="s">
        <v>816</v>
      </c>
      <c r="C62" s="2" t="s">
        <v>459</v>
      </c>
      <c r="D62" t="str">
        <f t="shared" si="0"/>
        <v>NO</v>
      </c>
    </row>
    <row r="63" spans="2:4" ht="45" hidden="1" x14ac:dyDescent="0.25">
      <c r="B63" s="2" t="s">
        <v>214</v>
      </c>
      <c r="C63" s="2" t="s">
        <v>214</v>
      </c>
      <c r="D63" t="str">
        <f t="shared" si="0"/>
        <v>SI</v>
      </c>
    </row>
    <row r="64" spans="2:4" ht="45" hidden="1" x14ac:dyDescent="0.25">
      <c r="B64" s="2" t="s">
        <v>96</v>
      </c>
      <c r="C64" s="2" t="s">
        <v>96</v>
      </c>
      <c r="D64" t="str">
        <f t="shared" si="0"/>
        <v>SI</v>
      </c>
    </row>
    <row r="65" spans="2:4" ht="45" hidden="1" x14ac:dyDescent="0.25">
      <c r="B65" s="2" t="s">
        <v>262</v>
      </c>
      <c r="C65" s="2" t="s">
        <v>262</v>
      </c>
      <c r="D65" t="str">
        <f t="shared" si="0"/>
        <v>SI</v>
      </c>
    </row>
    <row r="66" spans="2:4" ht="60" x14ac:dyDescent="0.25">
      <c r="B66" s="62" t="s">
        <v>887</v>
      </c>
      <c r="C66" s="2" t="s">
        <v>276</v>
      </c>
      <c r="D66" t="str">
        <f t="shared" ref="D66:D129" si="1">+IF(B66=C66,"SI","NO")</f>
        <v>NO</v>
      </c>
    </row>
    <row r="67" spans="2:4" ht="60" hidden="1" x14ac:dyDescent="0.25">
      <c r="B67" s="2" t="s">
        <v>400</v>
      </c>
      <c r="C67" s="2" t="s">
        <v>400</v>
      </c>
      <c r="D67" t="str">
        <f t="shared" si="1"/>
        <v>SI</v>
      </c>
    </row>
    <row r="68" spans="2:4" ht="45" x14ac:dyDescent="0.25">
      <c r="B68" s="62" t="s">
        <v>874</v>
      </c>
      <c r="C68" s="2" t="s">
        <v>304</v>
      </c>
      <c r="D68" t="str">
        <f t="shared" si="1"/>
        <v>NO</v>
      </c>
    </row>
    <row r="69" spans="2:4" ht="30" hidden="1" x14ac:dyDescent="0.25">
      <c r="B69" s="62" t="s">
        <v>464</v>
      </c>
      <c r="C69" s="2" t="s">
        <v>464</v>
      </c>
      <c r="D69" t="str">
        <f t="shared" si="1"/>
        <v>SI</v>
      </c>
    </row>
    <row r="70" spans="2:4" ht="30" hidden="1" x14ac:dyDescent="0.25">
      <c r="B70" s="62" t="s">
        <v>114</v>
      </c>
      <c r="C70" s="2" t="s">
        <v>114</v>
      </c>
      <c r="D70" t="str">
        <f t="shared" si="1"/>
        <v>SI</v>
      </c>
    </row>
    <row r="71" spans="2:4" hidden="1" x14ac:dyDescent="0.25">
      <c r="B71" s="62" t="s">
        <v>120</v>
      </c>
      <c r="C71" s="2" t="s">
        <v>120</v>
      </c>
      <c r="D71" t="str">
        <f t="shared" si="1"/>
        <v>SI</v>
      </c>
    </row>
    <row r="72" spans="2:4" ht="75" hidden="1" x14ac:dyDescent="0.25">
      <c r="B72" s="62" t="s">
        <v>247</v>
      </c>
      <c r="C72" s="2" t="s">
        <v>247</v>
      </c>
      <c r="D72" t="str">
        <f t="shared" si="1"/>
        <v>SI</v>
      </c>
    </row>
    <row r="73" spans="2:4" ht="75" hidden="1" x14ac:dyDescent="0.25">
      <c r="B73" s="62" t="s">
        <v>144</v>
      </c>
      <c r="C73" s="2" t="s">
        <v>144</v>
      </c>
      <c r="D73" t="str">
        <f t="shared" si="1"/>
        <v>SI</v>
      </c>
    </row>
    <row r="74" spans="2:4" ht="30" hidden="1" x14ac:dyDescent="0.25">
      <c r="B74" s="2" t="s">
        <v>8</v>
      </c>
      <c r="C74" s="2" t="s">
        <v>8</v>
      </c>
      <c r="D74" t="str">
        <f t="shared" si="1"/>
        <v>SI</v>
      </c>
    </row>
    <row r="75" spans="2:4" ht="30" hidden="1" x14ac:dyDescent="0.25">
      <c r="B75" s="2" t="s">
        <v>406</v>
      </c>
      <c r="C75" s="2" t="s">
        <v>406</v>
      </c>
      <c r="D75" t="str">
        <f t="shared" si="1"/>
        <v>SI</v>
      </c>
    </row>
    <row r="76" spans="2:4" ht="30" hidden="1" x14ac:dyDescent="0.25">
      <c r="B76" s="2" t="s">
        <v>229</v>
      </c>
      <c r="C76" s="2" t="s">
        <v>229</v>
      </c>
      <c r="D76" t="str">
        <f t="shared" si="1"/>
        <v>SI</v>
      </c>
    </row>
    <row r="77" spans="2:4" ht="45" hidden="1" x14ac:dyDescent="0.25">
      <c r="B77" s="2" t="s">
        <v>311</v>
      </c>
      <c r="C77" s="2" t="s">
        <v>311</v>
      </c>
      <c r="D77" t="str">
        <f t="shared" si="1"/>
        <v>SI</v>
      </c>
    </row>
    <row r="78" spans="2:4" ht="105" x14ac:dyDescent="0.25">
      <c r="B78" s="62" t="s">
        <v>842</v>
      </c>
      <c r="C78" s="2" t="s">
        <v>380</v>
      </c>
      <c r="D78" t="str">
        <f t="shared" si="1"/>
        <v>NO</v>
      </c>
    </row>
    <row r="79" spans="2:4" ht="30" hidden="1" x14ac:dyDescent="0.25">
      <c r="B79" s="2" t="s">
        <v>230</v>
      </c>
      <c r="C79" s="2" t="s">
        <v>230</v>
      </c>
      <c r="D79" t="str">
        <f t="shared" si="1"/>
        <v>SI</v>
      </c>
    </row>
    <row r="80" spans="2:4" ht="75" x14ac:dyDescent="0.25">
      <c r="B80" s="62" t="s">
        <v>889</v>
      </c>
      <c r="C80" s="2" t="s">
        <v>215</v>
      </c>
      <c r="D80" t="str">
        <f t="shared" si="1"/>
        <v>NO</v>
      </c>
    </row>
    <row r="81" spans="2:4" ht="30" hidden="1" x14ac:dyDescent="0.25">
      <c r="B81" s="2" t="s">
        <v>216</v>
      </c>
      <c r="C81" s="2" t="s">
        <v>216</v>
      </c>
      <c r="D81" t="str">
        <f t="shared" si="1"/>
        <v>SI</v>
      </c>
    </row>
    <row r="82" spans="2:4" ht="75" hidden="1" x14ac:dyDescent="0.25">
      <c r="B82" s="2" t="s">
        <v>217</v>
      </c>
      <c r="C82" s="2" t="s">
        <v>217</v>
      </c>
      <c r="D82" t="str">
        <f t="shared" si="1"/>
        <v>SI</v>
      </c>
    </row>
    <row r="83" spans="2:4" ht="60" hidden="1" x14ac:dyDescent="0.25">
      <c r="B83" s="2" t="s">
        <v>154</v>
      </c>
      <c r="C83" s="2" t="s">
        <v>154</v>
      </c>
      <c r="D83" t="str">
        <f t="shared" si="1"/>
        <v>SI</v>
      </c>
    </row>
    <row r="84" spans="2:4" ht="60" hidden="1" x14ac:dyDescent="0.25">
      <c r="B84" s="2" t="s">
        <v>341</v>
      </c>
      <c r="C84" s="2" t="s">
        <v>341</v>
      </c>
      <c r="D84" t="str">
        <f t="shared" si="1"/>
        <v>SI</v>
      </c>
    </row>
    <row r="85" spans="2:4" ht="45" hidden="1" x14ac:dyDescent="0.25">
      <c r="B85" s="2" t="s">
        <v>342</v>
      </c>
      <c r="C85" s="2" t="s">
        <v>342</v>
      </c>
      <c r="D85" t="str">
        <f t="shared" si="1"/>
        <v>SI</v>
      </c>
    </row>
    <row r="86" spans="2:4" ht="45" x14ac:dyDescent="0.25">
      <c r="B86" s="62" t="s">
        <v>875</v>
      </c>
      <c r="C86" s="2" t="s">
        <v>290</v>
      </c>
      <c r="D86" t="str">
        <f t="shared" si="1"/>
        <v>NO</v>
      </c>
    </row>
    <row r="87" spans="2:4" ht="30" hidden="1" x14ac:dyDescent="0.25">
      <c r="B87" s="2" t="s">
        <v>292</v>
      </c>
      <c r="C87" s="2" t="s">
        <v>292</v>
      </c>
      <c r="D87" t="str">
        <f t="shared" si="1"/>
        <v>SI</v>
      </c>
    </row>
    <row r="88" spans="2:4" ht="30" hidden="1" x14ac:dyDescent="0.25">
      <c r="B88" s="2" t="s">
        <v>386</v>
      </c>
      <c r="C88" s="2" t="s">
        <v>386</v>
      </c>
      <c r="D88" t="str">
        <f t="shared" si="1"/>
        <v>SI</v>
      </c>
    </row>
    <row r="89" spans="2:4" ht="45" x14ac:dyDescent="0.25">
      <c r="B89" s="62" t="s">
        <v>657</v>
      </c>
      <c r="C89" s="2" t="s">
        <v>401</v>
      </c>
      <c r="D89" t="str">
        <f t="shared" si="1"/>
        <v>NO</v>
      </c>
    </row>
    <row r="90" spans="2:4" ht="45" x14ac:dyDescent="0.25">
      <c r="B90" s="62" t="s">
        <v>652</v>
      </c>
      <c r="C90" s="2" t="s">
        <v>395</v>
      </c>
      <c r="D90" t="str">
        <f t="shared" si="1"/>
        <v>NO</v>
      </c>
    </row>
    <row r="91" spans="2:4" ht="30" hidden="1" x14ac:dyDescent="0.25">
      <c r="B91" s="2" t="s">
        <v>269</v>
      </c>
      <c r="C91" s="2" t="s">
        <v>269</v>
      </c>
      <c r="D91" t="str">
        <f t="shared" si="1"/>
        <v>SI</v>
      </c>
    </row>
    <row r="92" spans="2:4" ht="30" hidden="1" x14ac:dyDescent="0.25">
      <c r="B92" s="2" t="s">
        <v>84</v>
      </c>
      <c r="C92" s="2" t="s">
        <v>84</v>
      </c>
      <c r="D92" t="str">
        <f t="shared" si="1"/>
        <v>SI</v>
      </c>
    </row>
    <row r="93" spans="2:4" ht="45" hidden="1" x14ac:dyDescent="0.25">
      <c r="B93" s="2" t="s">
        <v>300</v>
      </c>
      <c r="C93" s="2" t="s">
        <v>300</v>
      </c>
      <c r="D93" t="str">
        <f t="shared" si="1"/>
        <v>SI</v>
      </c>
    </row>
    <row r="94" spans="2:4" ht="45" hidden="1" x14ac:dyDescent="0.25">
      <c r="B94" s="2" t="s">
        <v>218</v>
      </c>
      <c r="C94" s="2" t="s">
        <v>218</v>
      </c>
      <c r="D94" t="str">
        <f t="shared" si="1"/>
        <v>SI</v>
      </c>
    </row>
    <row r="95" spans="2:4" ht="45" hidden="1" x14ac:dyDescent="0.25">
      <c r="B95" s="2" t="s">
        <v>270</v>
      </c>
      <c r="C95" s="2" t="s">
        <v>270</v>
      </c>
      <c r="D95" t="str">
        <f t="shared" si="1"/>
        <v>SI</v>
      </c>
    </row>
    <row r="96" spans="2:4" ht="60" hidden="1" x14ac:dyDescent="0.25">
      <c r="B96" s="2" t="s">
        <v>325</v>
      </c>
      <c r="C96" s="2" t="s">
        <v>325</v>
      </c>
      <c r="D96" t="str">
        <f t="shared" si="1"/>
        <v>SI</v>
      </c>
    </row>
    <row r="97" spans="2:4" ht="60" x14ac:dyDescent="0.25">
      <c r="B97" s="62" t="s">
        <v>864</v>
      </c>
      <c r="C97" s="2" t="s">
        <v>326</v>
      </c>
      <c r="D97" t="str">
        <f t="shared" si="1"/>
        <v>NO</v>
      </c>
    </row>
    <row r="98" spans="2:4" ht="30" x14ac:dyDescent="0.25">
      <c r="B98" s="62" t="s">
        <v>660</v>
      </c>
      <c r="C98" s="2" t="s">
        <v>301</v>
      </c>
      <c r="D98" t="str">
        <f t="shared" si="1"/>
        <v>NO</v>
      </c>
    </row>
    <row r="99" spans="2:4" ht="60" hidden="1" x14ac:dyDescent="0.25">
      <c r="B99" s="2" t="s">
        <v>204</v>
      </c>
      <c r="C99" s="2" t="s">
        <v>204</v>
      </c>
      <c r="D99" t="str">
        <f t="shared" si="1"/>
        <v>SI</v>
      </c>
    </row>
    <row r="100" spans="2:4" ht="105" hidden="1" x14ac:dyDescent="0.25">
      <c r="B100" s="2" t="s">
        <v>343</v>
      </c>
      <c r="C100" s="2" t="s">
        <v>343</v>
      </c>
      <c r="D100" t="str">
        <f t="shared" si="1"/>
        <v>SI</v>
      </c>
    </row>
    <row r="101" spans="2:4" ht="45" hidden="1" x14ac:dyDescent="0.25">
      <c r="B101" s="2" t="s">
        <v>302</v>
      </c>
      <c r="C101" s="2" t="s">
        <v>302</v>
      </c>
      <c r="D101" t="str">
        <f t="shared" si="1"/>
        <v>SI</v>
      </c>
    </row>
    <row r="102" spans="2:4" ht="30" hidden="1" x14ac:dyDescent="0.25">
      <c r="B102" s="2" t="s">
        <v>39</v>
      </c>
      <c r="C102" s="2" t="s">
        <v>39</v>
      </c>
      <c r="D102" t="str">
        <f t="shared" si="1"/>
        <v>SI</v>
      </c>
    </row>
    <row r="103" spans="2:4" ht="30" hidden="1" x14ac:dyDescent="0.25">
      <c r="B103" s="2" t="s">
        <v>263</v>
      </c>
      <c r="C103" s="2" t="s">
        <v>263</v>
      </c>
      <c r="D103" t="str">
        <f t="shared" si="1"/>
        <v>SI</v>
      </c>
    </row>
    <row r="104" spans="2:4" ht="30" hidden="1" x14ac:dyDescent="0.25">
      <c r="B104" s="2" t="s">
        <v>264</v>
      </c>
      <c r="C104" s="2" t="s">
        <v>264</v>
      </c>
      <c r="D104" t="str">
        <f t="shared" si="1"/>
        <v>SI</v>
      </c>
    </row>
    <row r="105" spans="2:4" ht="45" hidden="1" x14ac:dyDescent="0.25">
      <c r="B105" s="2" t="s">
        <v>49</v>
      </c>
      <c r="C105" s="2" t="s">
        <v>49</v>
      </c>
      <c r="D105" t="str">
        <f t="shared" si="1"/>
        <v>SI</v>
      </c>
    </row>
    <row r="106" spans="2:4" ht="45" hidden="1" x14ac:dyDescent="0.25">
      <c r="B106" s="2" t="s">
        <v>783</v>
      </c>
      <c r="C106" s="2" t="s">
        <v>109</v>
      </c>
      <c r="D106" t="str">
        <f t="shared" si="1"/>
        <v>SI</v>
      </c>
    </row>
    <row r="107" spans="2:4" ht="30" x14ac:dyDescent="0.25">
      <c r="B107" s="62" t="s">
        <v>811</v>
      </c>
      <c r="C107" s="2" t="s">
        <v>277</v>
      </c>
      <c r="D107" t="str">
        <f t="shared" si="1"/>
        <v>NO</v>
      </c>
    </row>
    <row r="108" spans="2:4" ht="30" x14ac:dyDescent="0.25">
      <c r="B108" s="62" t="s">
        <v>277</v>
      </c>
      <c r="C108" s="2" t="s">
        <v>14</v>
      </c>
      <c r="D108" t="str">
        <f t="shared" si="1"/>
        <v>NO</v>
      </c>
    </row>
    <row r="109" spans="2:4" ht="30" hidden="1" x14ac:dyDescent="0.25">
      <c r="B109" s="2" t="s">
        <v>450</v>
      </c>
      <c r="C109" s="2" t="s">
        <v>450</v>
      </c>
      <c r="D109" t="str">
        <f t="shared" si="1"/>
        <v>SI</v>
      </c>
    </row>
    <row r="110" spans="2:4" ht="45" hidden="1" x14ac:dyDescent="0.25">
      <c r="B110" s="2" t="s">
        <v>117</v>
      </c>
      <c r="C110" s="2" t="s">
        <v>117</v>
      </c>
      <c r="D110" t="str">
        <f t="shared" si="1"/>
        <v>SI</v>
      </c>
    </row>
    <row r="111" spans="2:4" ht="60" x14ac:dyDescent="0.25">
      <c r="B111" s="62" t="s">
        <v>784</v>
      </c>
      <c r="C111" s="2" t="s">
        <v>110</v>
      </c>
      <c r="D111" t="str">
        <f t="shared" si="1"/>
        <v>NO</v>
      </c>
    </row>
    <row r="112" spans="2:4" ht="30" hidden="1" x14ac:dyDescent="0.25">
      <c r="B112" s="2" t="s">
        <v>286</v>
      </c>
      <c r="C112" s="2" t="s">
        <v>286</v>
      </c>
      <c r="D112" t="str">
        <f t="shared" si="1"/>
        <v>SI</v>
      </c>
    </row>
    <row r="113" spans="2:4" ht="60" x14ac:dyDescent="0.25">
      <c r="B113" s="62" t="s">
        <v>820</v>
      </c>
      <c r="C113" s="2" t="s">
        <v>428</v>
      </c>
      <c r="D113" t="str">
        <f t="shared" si="1"/>
        <v>NO</v>
      </c>
    </row>
    <row r="114" spans="2:4" ht="30" hidden="1" x14ac:dyDescent="0.25">
      <c r="B114" s="2" t="s">
        <v>40</v>
      </c>
      <c r="C114" s="2" t="s">
        <v>40</v>
      </c>
      <c r="D114" t="str">
        <f t="shared" si="1"/>
        <v>SI</v>
      </c>
    </row>
    <row r="115" spans="2:4" ht="45" x14ac:dyDescent="0.25">
      <c r="B115" s="62" t="s">
        <v>658</v>
      </c>
      <c r="C115" s="2" t="s">
        <v>392</v>
      </c>
      <c r="D115" t="str">
        <f t="shared" si="1"/>
        <v>NO</v>
      </c>
    </row>
    <row r="116" spans="2:4" ht="45" x14ac:dyDescent="0.25">
      <c r="B116" s="62" t="s">
        <v>868</v>
      </c>
      <c r="C116" s="2" t="s">
        <v>396</v>
      </c>
      <c r="D116" t="str">
        <f t="shared" si="1"/>
        <v>NO</v>
      </c>
    </row>
    <row r="117" spans="2:4" ht="45" x14ac:dyDescent="0.25">
      <c r="B117" s="62" t="s">
        <v>843</v>
      </c>
      <c r="C117" s="2" t="s">
        <v>381</v>
      </c>
      <c r="D117" t="str">
        <f t="shared" si="1"/>
        <v>NO</v>
      </c>
    </row>
    <row r="118" spans="2:4" ht="45" hidden="1" x14ac:dyDescent="0.25">
      <c r="B118" s="2" t="s">
        <v>61</v>
      </c>
      <c r="C118" s="2" t="s">
        <v>61</v>
      </c>
      <c r="D118" t="str">
        <f t="shared" si="1"/>
        <v>SI</v>
      </c>
    </row>
    <row r="119" spans="2:4" ht="30" hidden="1" x14ac:dyDescent="0.25">
      <c r="B119" s="2" t="s">
        <v>20</v>
      </c>
      <c r="C119" s="2" t="s">
        <v>20</v>
      </c>
      <c r="D119" t="str">
        <f t="shared" si="1"/>
        <v>SI</v>
      </c>
    </row>
    <row r="120" spans="2:4" hidden="1" x14ac:dyDescent="0.25">
      <c r="B120" s="2" t="s">
        <v>265</v>
      </c>
      <c r="C120" s="2" t="s">
        <v>265</v>
      </c>
      <c r="D120" t="str">
        <f t="shared" si="1"/>
        <v>SI</v>
      </c>
    </row>
    <row r="121" spans="2:4" ht="60" x14ac:dyDescent="0.25">
      <c r="B121" s="62" t="s">
        <v>847</v>
      </c>
      <c r="C121" s="2" t="s">
        <v>360</v>
      </c>
      <c r="D121" t="str">
        <f t="shared" si="1"/>
        <v>NO</v>
      </c>
    </row>
    <row r="122" spans="2:4" ht="45" hidden="1" x14ac:dyDescent="0.25">
      <c r="B122" s="2" t="s">
        <v>62</v>
      </c>
      <c r="C122" s="2" t="s">
        <v>62</v>
      </c>
      <c r="D122" t="str">
        <f t="shared" si="1"/>
        <v>SI</v>
      </c>
    </row>
    <row r="123" spans="2:4" ht="60" x14ac:dyDescent="0.25">
      <c r="B123" s="62" t="s">
        <v>862</v>
      </c>
      <c r="C123" s="2" t="s">
        <v>327</v>
      </c>
      <c r="D123" t="str">
        <f t="shared" si="1"/>
        <v>NO</v>
      </c>
    </row>
    <row r="124" spans="2:4" ht="60" x14ac:dyDescent="0.25">
      <c r="B124" s="62" t="s">
        <v>854</v>
      </c>
      <c r="C124" s="2" t="s">
        <v>373</v>
      </c>
      <c r="D124" t="str">
        <f t="shared" si="1"/>
        <v>NO</v>
      </c>
    </row>
    <row r="125" spans="2:4" ht="45" hidden="1" x14ac:dyDescent="0.25">
      <c r="B125" s="2" t="s">
        <v>865</v>
      </c>
      <c r="C125" s="2" t="s">
        <v>321</v>
      </c>
      <c r="D125" t="str">
        <f t="shared" si="1"/>
        <v>SI</v>
      </c>
    </row>
    <row r="126" spans="2:4" ht="45" x14ac:dyDescent="0.25">
      <c r="B126" s="62" t="s">
        <v>797</v>
      </c>
      <c r="C126" s="2" t="s">
        <v>90</v>
      </c>
      <c r="D126" t="str">
        <f t="shared" si="1"/>
        <v>NO</v>
      </c>
    </row>
    <row r="127" spans="2:4" ht="30" hidden="1" x14ac:dyDescent="0.25">
      <c r="B127" s="2" t="s">
        <v>801</v>
      </c>
      <c r="C127" s="2" t="s">
        <v>165</v>
      </c>
      <c r="D127" t="str">
        <f t="shared" si="1"/>
        <v>SI</v>
      </c>
    </row>
    <row r="128" spans="2:4" ht="30" hidden="1" x14ac:dyDescent="0.25">
      <c r="B128" s="2" t="s">
        <v>219</v>
      </c>
      <c r="C128" s="2" t="s">
        <v>219</v>
      </c>
      <c r="D128" t="str">
        <f t="shared" si="1"/>
        <v>SI</v>
      </c>
    </row>
    <row r="129" spans="2:4" ht="60" x14ac:dyDescent="0.25">
      <c r="B129" s="62" t="s">
        <v>839</v>
      </c>
      <c r="C129" s="2" t="s">
        <v>335</v>
      </c>
      <c r="D129" t="str">
        <f t="shared" si="1"/>
        <v>NO</v>
      </c>
    </row>
    <row r="130" spans="2:4" ht="30" hidden="1" x14ac:dyDescent="0.25">
      <c r="B130" s="2" t="s">
        <v>15</v>
      </c>
      <c r="C130" s="2" t="s">
        <v>15</v>
      </c>
      <c r="D130" t="str">
        <f t="shared" ref="D130:D193" si="2">+IF(B130=C130,"SI","NO")</f>
        <v>SI</v>
      </c>
    </row>
    <row r="131" spans="2:4" ht="75" hidden="1" x14ac:dyDescent="0.25">
      <c r="B131" s="2" t="s">
        <v>97</v>
      </c>
      <c r="C131" s="2" t="s">
        <v>97</v>
      </c>
      <c r="D131" t="str">
        <f t="shared" si="2"/>
        <v>SI</v>
      </c>
    </row>
    <row r="132" spans="2:4" ht="60" hidden="1" x14ac:dyDescent="0.25">
      <c r="B132" s="2" t="s">
        <v>33</v>
      </c>
      <c r="C132" s="2" t="s">
        <v>33</v>
      </c>
      <c r="D132" t="str">
        <f t="shared" si="2"/>
        <v>SI</v>
      </c>
    </row>
    <row r="133" spans="2:4" ht="60" hidden="1" x14ac:dyDescent="0.25">
      <c r="B133" s="2" t="s">
        <v>155</v>
      </c>
      <c r="C133" s="2" t="s">
        <v>155</v>
      </c>
      <c r="D133" t="str">
        <f t="shared" si="2"/>
        <v>SI</v>
      </c>
    </row>
    <row r="134" spans="2:4" ht="60" hidden="1" x14ac:dyDescent="0.25">
      <c r="B134" s="2" t="s">
        <v>344</v>
      </c>
      <c r="C134" s="2" t="s">
        <v>344</v>
      </c>
      <c r="D134" t="str">
        <f t="shared" si="2"/>
        <v>SI</v>
      </c>
    </row>
    <row r="135" spans="2:4" ht="60" x14ac:dyDescent="0.25">
      <c r="B135" s="62" t="s">
        <v>855</v>
      </c>
      <c r="C135" s="2" t="s">
        <v>374</v>
      </c>
      <c r="D135" t="str">
        <f t="shared" si="2"/>
        <v>NO</v>
      </c>
    </row>
    <row r="136" spans="2:4" ht="30" x14ac:dyDescent="0.25">
      <c r="B136" s="62" t="s">
        <v>578</v>
      </c>
      <c r="C136" s="2" t="s">
        <v>387</v>
      </c>
      <c r="D136" t="str">
        <f t="shared" si="2"/>
        <v>NO</v>
      </c>
    </row>
    <row r="137" spans="2:4" hidden="1" x14ac:dyDescent="0.25">
      <c r="B137" s="2" t="s">
        <v>266</v>
      </c>
      <c r="C137" s="2" t="s">
        <v>266</v>
      </c>
      <c r="D137" t="str">
        <f t="shared" si="2"/>
        <v>SI</v>
      </c>
    </row>
    <row r="138" spans="2:4" ht="105" hidden="1" x14ac:dyDescent="0.25">
      <c r="B138" s="2" t="s">
        <v>336</v>
      </c>
      <c r="C138" s="2" t="s">
        <v>336</v>
      </c>
      <c r="D138" t="str">
        <f t="shared" si="2"/>
        <v>SI</v>
      </c>
    </row>
    <row r="139" spans="2:4" ht="30" hidden="1" x14ac:dyDescent="0.25">
      <c r="B139" s="2" t="s">
        <v>9</v>
      </c>
      <c r="C139" s="2" t="s">
        <v>9</v>
      </c>
      <c r="D139" t="str">
        <f t="shared" si="2"/>
        <v>SI</v>
      </c>
    </row>
    <row r="140" spans="2:4" ht="60" hidden="1" x14ac:dyDescent="0.25">
      <c r="B140" s="2" t="s">
        <v>345</v>
      </c>
      <c r="C140" s="2" t="s">
        <v>345</v>
      </c>
      <c r="D140" t="str">
        <f t="shared" si="2"/>
        <v>SI</v>
      </c>
    </row>
    <row r="141" spans="2:4" ht="75" hidden="1" x14ac:dyDescent="0.25">
      <c r="B141" s="2" t="s">
        <v>850</v>
      </c>
      <c r="C141" s="2" t="s">
        <v>365</v>
      </c>
      <c r="D141" t="str">
        <f t="shared" si="2"/>
        <v>SI</v>
      </c>
    </row>
    <row r="142" spans="2:4" ht="45" x14ac:dyDescent="0.25">
      <c r="B142" s="62" t="s">
        <v>844</v>
      </c>
      <c r="C142" s="2" t="s">
        <v>361</v>
      </c>
      <c r="D142" t="str">
        <f t="shared" si="2"/>
        <v>NO</v>
      </c>
    </row>
    <row r="143" spans="2:4" ht="30" x14ac:dyDescent="0.25">
      <c r="B143" s="62" t="s">
        <v>780</v>
      </c>
      <c r="C143" s="2" t="s">
        <v>115</v>
      </c>
      <c r="D143" t="str">
        <f t="shared" si="2"/>
        <v>NO</v>
      </c>
    </row>
    <row r="144" spans="2:4" ht="30" hidden="1" x14ac:dyDescent="0.25">
      <c r="B144" s="2" t="s">
        <v>105</v>
      </c>
      <c r="C144" s="2" t="s">
        <v>105</v>
      </c>
      <c r="D144" t="str">
        <f t="shared" si="2"/>
        <v>SI</v>
      </c>
    </row>
    <row r="145" spans="2:4" ht="30" hidden="1" x14ac:dyDescent="0.25">
      <c r="B145" s="2" t="s">
        <v>804</v>
      </c>
      <c r="C145" s="2" t="s">
        <v>163</v>
      </c>
      <c r="D145" t="str">
        <f t="shared" si="2"/>
        <v>SI</v>
      </c>
    </row>
    <row r="146" spans="2:4" ht="45" hidden="1" x14ac:dyDescent="0.25">
      <c r="B146" s="2" t="s">
        <v>252</v>
      </c>
      <c r="C146" s="2" t="s">
        <v>252</v>
      </c>
      <c r="D146" t="str">
        <f t="shared" si="2"/>
        <v>SI</v>
      </c>
    </row>
    <row r="147" spans="2:4" ht="75" x14ac:dyDescent="0.25">
      <c r="B147" s="62" t="s">
        <v>782</v>
      </c>
      <c r="C147" s="2" t="s">
        <v>127</v>
      </c>
      <c r="D147" t="str">
        <f t="shared" si="2"/>
        <v>NO</v>
      </c>
    </row>
    <row r="148" spans="2:4" ht="75" hidden="1" x14ac:dyDescent="0.25">
      <c r="B148" s="2" t="s">
        <v>148</v>
      </c>
      <c r="C148" s="2" t="s">
        <v>148</v>
      </c>
      <c r="D148" t="str">
        <f t="shared" si="2"/>
        <v>SI</v>
      </c>
    </row>
    <row r="149" spans="2:4" ht="45" x14ac:dyDescent="0.25">
      <c r="B149" s="62" t="s">
        <v>794</v>
      </c>
      <c r="C149" s="2" t="s">
        <v>63</v>
      </c>
      <c r="D149" t="str">
        <f t="shared" si="2"/>
        <v>NO</v>
      </c>
    </row>
    <row r="150" spans="2:4" ht="30" hidden="1" x14ac:dyDescent="0.25">
      <c r="B150" s="2" t="s">
        <v>807</v>
      </c>
      <c r="C150" s="2" t="s">
        <v>41</v>
      </c>
      <c r="D150" t="str">
        <f t="shared" si="2"/>
        <v>SI</v>
      </c>
    </row>
    <row r="151" spans="2:4" ht="45" x14ac:dyDescent="0.25">
      <c r="B151" s="62" t="s">
        <v>781</v>
      </c>
      <c r="C151" s="2" t="s">
        <v>128</v>
      </c>
      <c r="D151" t="str">
        <f t="shared" si="2"/>
        <v>NO</v>
      </c>
    </row>
    <row r="152" spans="2:4" ht="45" hidden="1" x14ac:dyDescent="0.25">
      <c r="B152" s="2" t="s">
        <v>231</v>
      </c>
      <c r="C152" s="2" t="s">
        <v>231</v>
      </c>
      <c r="D152" t="str">
        <f t="shared" si="2"/>
        <v>SI</v>
      </c>
    </row>
    <row r="153" spans="2:4" ht="45" x14ac:dyDescent="0.25">
      <c r="B153" s="62" t="s">
        <v>888</v>
      </c>
      <c r="C153" s="2" t="s">
        <v>280</v>
      </c>
      <c r="D153" t="str">
        <f t="shared" si="2"/>
        <v>NO</v>
      </c>
    </row>
    <row r="154" spans="2:4" ht="60" x14ac:dyDescent="0.25">
      <c r="B154" s="62" t="s">
        <v>819</v>
      </c>
      <c r="C154" s="2" t="s">
        <v>429</v>
      </c>
      <c r="D154" t="str">
        <f t="shared" si="2"/>
        <v>NO</v>
      </c>
    </row>
    <row r="155" spans="2:4" ht="30" hidden="1" x14ac:dyDescent="0.25">
      <c r="B155" s="2" t="s">
        <v>271</v>
      </c>
      <c r="C155" s="2" t="s">
        <v>271</v>
      </c>
      <c r="D155" t="str">
        <f t="shared" si="2"/>
        <v>SI</v>
      </c>
    </row>
    <row r="156" spans="2:4" ht="45" x14ac:dyDescent="0.25">
      <c r="B156" s="62" t="s">
        <v>778</v>
      </c>
      <c r="C156" s="2" t="s">
        <v>149</v>
      </c>
      <c r="D156" t="str">
        <f t="shared" si="2"/>
        <v>NO</v>
      </c>
    </row>
    <row r="157" spans="2:4" ht="60" x14ac:dyDescent="0.25">
      <c r="B157" s="62" t="s">
        <v>857</v>
      </c>
      <c r="C157" s="2" t="s">
        <v>316</v>
      </c>
      <c r="D157" t="str">
        <f t="shared" si="2"/>
        <v>NO</v>
      </c>
    </row>
    <row r="158" spans="2:4" ht="45" hidden="1" x14ac:dyDescent="0.25">
      <c r="B158" s="2" t="s">
        <v>67</v>
      </c>
      <c r="C158" s="2" t="s">
        <v>67</v>
      </c>
      <c r="D158" t="str">
        <f t="shared" si="2"/>
        <v>SI</v>
      </c>
    </row>
    <row r="159" spans="2:4" ht="105" hidden="1" x14ac:dyDescent="0.25">
      <c r="B159" s="2" t="s">
        <v>366</v>
      </c>
      <c r="C159" s="2" t="s">
        <v>366</v>
      </c>
      <c r="D159" t="str">
        <f t="shared" si="2"/>
        <v>SI</v>
      </c>
    </row>
    <row r="160" spans="2:4" ht="30" hidden="1" x14ac:dyDescent="0.25">
      <c r="B160" s="2" t="s">
        <v>242</v>
      </c>
      <c r="C160" s="2" t="s">
        <v>242</v>
      </c>
      <c r="D160" t="str">
        <f t="shared" si="2"/>
        <v>SI</v>
      </c>
    </row>
    <row r="161" spans="2:4" ht="30" hidden="1" x14ac:dyDescent="0.25">
      <c r="B161" s="2" t="s">
        <v>293</v>
      </c>
      <c r="C161" s="2" t="s">
        <v>293</v>
      </c>
      <c r="D161" t="str">
        <f t="shared" si="2"/>
        <v>SI</v>
      </c>
    </row>
    <row r="162" spans="2:4" ht="30" hidden="1" x14ac:dyDescent="0.25">
      <c r="B162" s="2" t="s">
        <v>317</v>
      </c>
      <c r="C162" s="2" t="s">
        <v>317</v>
      </c>
      <c r="D162" t="str">
        <f t="shared" si="2"/>
        <v>SI</v>
      </c>
    </row>
    <row r="163" spans="2:4" ht="30" hidden="1" x14ac:dyDescent="0.25">
      <c r="B163" s="2" t="s">
        <v>42</v>
      </c>
      <c r="C163" s="2" t="s">
        <v>42</v>
      </c>
      <c r="D163" t="str">
        <f t="shared" si="2"/>
        <v>SI</v>
      </c>
    </row>
    <row r="164" spans="2:4" ht="30" hidden="1" x14ac:dyDescent="0.25">
      <c r="B164" s="2" t="s">
        <v>220</v>
      </c>
      <c r="C164" s="2" t="s">
        <v>220</v>
      </c>
      <c r="D164" t="str">
        <f t="shared" si="2"/>
        <v>SI</v>
      </c>
    </row>
    <row r="165" spans="2:4" ht="30" x14ac:dyDescent="0.25">
      <c r="B165" s="62" t="s">
        <v>840</v>
      </c>
      <c r="C165" s="2" t="s">
        <v>346</v>
      </c>
      <c r="D165" t="str">
        <f t="shared" si="2"/>
        <v>NO</v>
      </c>
    </row>
    <row r="166" spans="2:4" ht="45" hidden="1" x14ac:dyDescent="0.25">
      <c r="B166" s="2" t="s">
        <v>278</v>
      </c>
      <c r="C166" s="2" t="s">
        <v>278</v>
      </c>
      <c r="D166" t="str">
        <f t="shared" si="2"/>
        <v>SI</v>
      </c>
    </row>
    <row r="167" spans="2:4" ht="45" hidden="1" x14ac:dyDescent="0.25">
      <c r="B167" s="2" t="s">
        <v>259</v>
      </c>
      <c r="C167" s="2" t="s">
        <v>259</v>
      </c>
      <c r="D167" t="str">
        <f t="shared" si="2"/>
        <v>SI</v>
      </c>
    </row>
    <row r="168" spans="2:4" ht="75" hidden="1" x14ac:dyDescent="0.25">
      <c r="B168" s="2" t="s">
        <v>260</v>
      </c>
      <c r="C168" s="2" t="s">
        <v>260</v>
      </c>
      <c r="D168" t="str">
        <f t="shared" si="2"/>
        <v>SI</v>
      </c>
    </row>
    <row r="169" spans="2:4" ht="45" x14ac:dyDescent="0.25">
      <c r="B169" s="62" t="s">
        <v>873</v>
      </c>
      <c r="C169" s="2" t="s">
        <v>307</v>
      </c>
      <c r="D169" t="str">
        <f t="shared" si="2"/>
        <v>NO</v>
      </c>
    </row>
    <row r="170" spans="2:4" ht="60" hidden="1" x14ac:dyDescent="0.25">
      <c r="B170" s="2" t="s">
        <v>837</v>
      </c>
      <c r="C170" s="2" t="s">
        <v>348</v>
      </c>
      <c r="D170" t="str">
        <f t="shared" si="2"/>
        <v>SI</v>
      </c>
    </row>
    <row r="171" spans="2:4" ht="45" hidden="1" x14ac:dyDescent="0.25">
      <c r="B171" s="2" t="s">
        <v>221</v>
      </c>
      <c r="C171" s="2" t="s">
        <v>221</v>
      </c>
      <c r="D171" t="str">
        <f t="shared" si="2"/>
        <v>SI</v>
      </c>
    </row>
    <row r="172" spans="2:4" ht="60" hidden="1" x14ac:dyDescent="0.25">
      <c r="B172" s="2" t="s">
        <v>121</v>
      </c>
      <c r="C172" s="2" t="s">
        <v>121</v>
      </c>
      <c r="D172" t="str">
        <f t="shared" si="2"/>
        <v>SI</v>
      </c>
    </row>
    <row r="173" spans="2:4" ht="75" x14ac:dyDescent="0.25">
      <c r="B173" s="62" t="s">
        <v>824</v>
      </c>
      <c r="C173" s="2" t="s">
        <v>411</v>
      </c>
      <c r="D173" t="str">
        <f t="shared" si="2"/>
        <v>NO</v>
      </c>
    </row>
    <row r="174" spans="2:4" ht="45" hidden="1" x14ac:dyDescent="0.25">
      <c r="B174" s="2" t="s">
        <v>818</v>
      </c>
      <c r="C174" s="2" t="s">
        <v>456</v>
      </c>
      <c r="D174" t="str">
        <f t="shared" si="2"/>
        <v>SI</v>
      </c>
    </row>
    <row r="175" spans="2:4" ht="45" x14ac:dyDescent="0.25">
      <c r="B175" s="62" t="s">
        <v>822</v>
      </c>
      <c r="C175" s="2" t="s">
        <v>412</v>
      </c>
      <c r="D175" t="str">
        <f t="shared" si="2"/>
        <v>NO</v>
      </c>
    </row>
    <row r="176" spans="2:4" ht="30" hidden="1" x14ac:dyDescent="0.25">
      <c r="B176" s="2" t="s">
        <v>430</v>
      </c>
      <c r="C176" s="2" t="s">
        <v>430</v>
      </c>
      <c r="D176" t="str">
        <f t="shared" si="2"/>
        <v>SI</v>
      </c>
    </row>
    <row r="177" spans="2:4" ht="45" x14ac:dyDescent="0.25">
      <c r="B177" s="62" t="s">
        <v>817</v>
      </c>
      <c r="C177" s="2" t="s">
        <v>457</v>
      </c>
      <c r="D177" t="str">
        <f t="shared" si="2"/>
        <v>NO</v>
      </c>
    </row>
    <row r="178" spans="2:4" ht="45" hidden="1" x14ac:dyDescent="0.25">
      <c r="B178" s="2" t="s">
        <v>279</v>
      </c>
      <c r="C178" s="2" t="s">
        <v>279</v>
      </c>
      <c r="D178" t="str">
        <f t="shared" si="2"/>
        <v>SI</v>
      </c>
    </row>
    <row r="179" spans="2:4" ht="60" hidden="1" x14ac:dyDescent="0.25">
      <c r="B179" s="2" t="s">
        <v>145</v>
      </c>
      <c r="C179" s="2" t="s">
        <v>145</v>
      </c>
      <c r="D179" t="str">
        <f t="shared" si="2"/>
        <v>SI</v>
      </c>
    </row>
    <row r="180" spans="2:4" ht="30" hidden="1" x14ac:dyDescent="0.25">
      <c r="B180" s="2" t="s">
        <v>30</v>
      </c>
      <c r="C180" s="2" t="s">
        <v>30</v>
      </c>
      <c r="D180" t="str">
        <f t="shared" si="2"/>
        <v>SI</v>
      </c>
    </row>
    <row r="181" spans="2:4" ht="45" x14ac:dyDescent="0.25">
      <c r="B181" s="62" t="s">
        <v>580</v>
      </c>
      <c r="C181" s="2" t="s">
        <v>388</v>
      </c>
      <c r="D181" t="str">
        <f t="shared" si="2"/>
        <v>NO</v>
      </c>
    </row>
    <row r="182" spans="2:4" ht="30" x14ac:dyDescent="0.25">
      <c r="B182" s="62" t="s">
        <v>892</v>
      </c>
      <c r="C182" s="2" t="s">
        <v>222</v>
      </c>
      <c r="D182" t="str">
        <f t="shared" si="2"/>
        <v>NO</v>
      </c>
    </row>
    <row r="183" spans="2:4" ht="60" hidden="1" x14ac:dyDescent="0.25">
      <c r="B183" s="2" t="s">
        <v>237</v>
      </c>
      <c r="C183" s="2" t="s">
        <v>237</v>
      </c>
      <c r="D183" t="str">
        <f t="shared" si="2"/>
        <v>SI</v>
      </c>
    </row>
    <row r="184" spans="2:4" ht="45" x14ac:dyDescent="0.25">
      <c r="B184" s="62" t="s">
        <v>894</v>
      </c>
      <c r="C184" s="2" t="s">
        <v>223</v>
      </c>
      <c r="D184" t="str">
        <f t="shared" si="2"/>
        <v>NO</v>
      </c>
    </row>
    <row r="185" spans="2:4" hidden="1" x14ac:dyDescent="0.25">
      <c r="B185" s="2" t="s">
        <v>267</v>
      </c>
      <c r="C185" s="2" t="s">
        <v>267</v>
      </c>
      <c r="D185" t="str">
        <f t="shared" si="2"/>
        <v>SI</v>
      </c>
    </row>
    <row r="186" spans="2:4" x14ac:dyDescent="0.25">
      <c r="B186" s="62" t="s">
        <v>870</v>
      </c>
      <c r="C186" s="2" t="s">
        <v>389</v>
      </c>
      <c r="D186" t="str">
        <f t="shared" si="2"/>
        <v>NO</v>
      </c>
    </row>
    <row r="187" spans="2:4" ht="30" hidden="1" x14ac:dyDescent="0.25">
      <c r="B187" s="2" t="s">
        <v>438</v>
      </c>
      <c r="C187" s="2" t="s">
        <v>438</v>
      </c>
      <c r="D187" t="str">
        <f t="shared" si="2"/>
        <v>SI</v>
      </c>
    </row>
    <row r="188" spans="2:4" ht="45" hidden="1" x14ac:dyDescent="0.25">
      <c r="B188" s="2" t="s">
        <v>23</v>
      </c>
      <c r="C188" s="2" t="s">
        <v>23</v>
      </c>
      <c r="D188" t="str">
        <f t="shared" si="2"/>
        <v>SI</v>
      </c>
    </row>
    <row r="189" spans="2:4" ht="60" x14ac:dyDescent="0.25">
      <c r="B189" s="62" t="s">
        <v>883</v>
      </c>
      <c r="C189" s="2" t="s">
        <v>205</v>
      </c>
      <c r="D189" t="str">
        <f t="shared" si="2"/>
        <v>NO</v>
      </c>
    </row>
    <row r="190" spans="2:4" ht="45" hidden="1" x14ac:dyDescent="0.25">
      <c r="B190" s="2" t="s">
        <v>68</v>
      </c>
      <c r="C190" s="2" t="s">
        <v>68</v>
      </c>
      <c r="D190" t="str">
        <f t="shared" si="2"/>
        <v>SI</v>
      </c>
    </row>
    <row r="191" spans="2:4" ht="30" x14ac:dyDescent="0.25">
      <c r="B191" s="62" t="s">
        <v>809</v>
      </c>
      <c r="C191" s="2" t="s">
        <v>43</v>
      </c>
      <c r="D191" t="str">
        <f t="shared" si="2"/>
        <v>NO</v>
      </c>
    </row>
    <row r="192" spans="2:4" ht="30" hidden="1" x14ac:dyDescent="0.25">
      <c r="B192" s="2" t="s">
        <v>272</v>
      </c>
      <c r="C192" s="2" t="s">
        <v>272</v>
      </c>
      <c r="D192" t="str">
        <f t="shared" si="2"/>
        <v>SI</v>
      </c>
    </row>
    <row r="193" spans="2:4" ht="30" hidden="1" x14ac:dyDescent="0.25">
      <c r="B193" s="2" t="s">
        <v>273</v>
      </c>
      <c r="C193" s="2" t="s">
        <v>273</v>
      </c>
      <c r="D193" t="str">
        <f t="shared" si="2"/>
        <v>SI</v>
      </c>
    </row>
    <row r="194" spans="2:4" ht="120" x14ac:dyDescent="0.25">
      <c r="B194" s="62" t="s">
        <v>863</v>
      </c>
      <c r="C194" s="2" t="s">
        <v>328</v>
      </c>
      <c r="D194" t="str">
        <f t="shared" ref="D194:D257" si="3">+IF(B194=C194,"SI","NO")</f>
        <v>NO</v>
      </c>
    </row>
    <row r="195" spans="2:4" ht="75" x14ac:dyDescent="0.25">
      <c r="B195" s="62" t="s">
        <v>878</v>
      </c>
      <c r="C195" s="2" t="s">
        <v>248</v>
      </c>
      <c r="D195" t="str">
        <f t="shared" si="3"/>
        <v>NO</v>
      </c>
    </row>
    <row r="196" spans="2:4" ht="30" hidden="1" x14ac:dyDescent="0.25">
      <c r="B196" s="2" t="s">
        <v>852</v>
      </c>
      <c r="C196" s="2" t="s">
        <v>367</v>
      </c>
      <c r="D196" t="str">
        <f t="shared" si="3"/>
        <v>SI</v>
      </c>
    </row>
    <row r="197" spans="2:4" ht="45" x14ac:dyDescent="0.25">
      <c r="B197" s="62" t="s">
        <v>825</v>
      </c>
      <c r="C197" s="2" t="s">
        <v>465</v>
      </c>
      <c r="D197" t="str">
        <f t="shared" si="3"/>
        <v>NO</v>
      </c>
    </row>
    <row r="198" spans="2:4" ht="30" hidden="1" x14ac:dyDescent="0.25">
      <c r="B198" s="2" t="s">
        <v>431</v>
      </c>
      <c r="C198" s="2" t="s">
        <v>431</v>
      </c>
      <c r="D198" t="str">
        <f t="shared" si="3"/>
        <v>SI</v>
      </c>
    </row>
    <row r="199" spans="2:4" ht="30" hidden="1" x14ac:dyDescent="0.25">
      <c r="B199" s="2" t="s">
        <v>69</v>
      </c>
      <c r="C199" s="2" t="s">
        <v>69</v>
      </c>
      <c r="D199" t="str">
        <f t="shared" si="3"/>
        <v>SI</v>
      </c>
    </row>
    <row r="200" spans="2:4" ht="30" hidden="1" x14ac:dyDescent="0.25">
      <c r="B200" s="2" t="s">
        <v>407</v>
      </c>
      <c r="C200" s="2" t="s">
        <v>407</v>
      </c>
      <c r="D200" t="str">
        <f t="shared" si="3"/>
        <v>SI</v>
      </c>
    </row>
    <row r="201" spans="2:4" ht="90" x14ac:dyDescent="0.25">
      <c r="B201" s="62" t="s">
        <v>792</v>
      </c>
      <c r="C201" s="2" t="s">
        <v>76</v>
      </c>
      <c r="D201" t="str">
        <f t="shared" si="3"/>
        <v>NO</v>
      </c>
    </row>
    <row r="202" spans="2:4" ht="30" hidden="1" x14ac:dyDescent="0.25">
      <c r="B202" s="2" t="s">
        <v>466</v>
      </c>
      <c r="C202" s="2" t="s">
        <v>466</v>
      </c>
      <c r="D202" t="str">
        <f t="shared" si="3"/>
        <v>SI</v>
      </c>
    </row>
    <row r="203" spans="2:4" ht="30" hidden="1" x14ac:dyDescent="0.25">
      <c r="B203" s="2" t="s">
        <v>417</v>
      </c>
      <c r="C203" s="2" t="s">
        <v>417</v>
      </c>
      <c r="D203" t="str">
        <f t="shared" si="3"/>
        <v>SI</v>
      </c>
    </row>
    <row r="204" spans="2:4" ht="30" hidden="1" x14ac:dyDescent="0.25">
      <c r="B204" s="2" t="s">
        <v>232</v>
      </c>
      <c r="C204" s="2" t="s">
        <v>232</v>
      </c>
      <c r="D204" t="str">
        <f t="shared" si="3"/>
        <v>SI</v>
      </c>
    </row>
    <row r="205" spans="2:4" ht="60" hidden="1" x14ac:dyDescent="0.25">
      <c r="B205" s="2" t="s">
        <v>337</v>
      </c>
      <c r="C205" s="2" t="s">
        <v>337</v>
      </c>
      <c r="D205" t="str">
        <f t="shared" si="3"/>
        <v>SI</v>
      </c>
    </row>
    <row r="206" spans="2:4" ht="30" x14ac:dyDescent="0.25">
      <c r="B206" s="62" t="s">
        <v>880</v>
      </c>
      <c r="C206" s="2" t="s">
        <v>255</v>
      </c>
      <c r="D206" t="str">
        <f t="shared" si="3"/>
        <v>NO</v>
      </c>
    </row>
    <row r="207" spans="2:4" ht="60" hidden="1" x14ac:dyDescent="0.25">
      <c r="B207" s="2" t="s">
        <v>249</v>
      </c>
      <c r="C207" s="2" t="s">
        <v>249</v>
      </c>
      <c r="D207" t="str">
        <f t="shared" si="3"/>
        <v>SI</v>
      </c>
    </row>
    <row r="208" spans="2:4" ht="60" x14ac:dyDescent="0.25">
      <c r="B208" s="62" t="s">
        <v>893</v>
      </c>
      <c r="C208" s="2" t="s">
        <v>224</v>
      </c>
      <c r="D208" t="str">
        <f t="shared" si="3"/>
        <v>NO</v>
      </c>
    </row>
    <row r="209" spans="2:4" ht="45" x14ac:dyDescent="0.25">
      <c r="B209" s="62" t="s">
        <v>812</v>
      </c>
      <c r="C209" s="2" t="s">
        <v>24</v>
      </c>
      <c r="D209" t="str">
        <f t="shared" si="3"/>
        <v>NO</v>
      </c>
    </row>
    <row r="210" spans="2:4" ht="45" hidden="1" x14ac:dyDescent="0.25">
      <c r="B210" s="2" t="s">
        <v>134</v>
      </c>
      <c r="C210" s="2" t="s">
        <v>134</v>
      </c>
      <c r="D210" t="str">
        <f t="shared" si="3"/>
        <v>SI</v>
      </c>
    </row>
    <row r="211" spans="2:4" ht="30" x14ac:dyDescent="0.25">
      <c r="B211" s="62" t="s">
        <v>777</v>
      </c>
      <c r="C211" s="2" t="s">
        <v>135</v>
      </c>
      <c r="D211" t="str">
        <f t="shared" si="3"/>
        <v>NO</v>
      </c>
    </row>
    <row r="212" spans="2:4" ht="30" hidden="1" x14ac:dyDescent="0.25">
      <c r="B212" s="2" t="s">
        <v>467</v>
      </c>
      <c r="C212" s="2" t="s">
        <v>467</v>
      </c>
      <c r="D212" t="str">
        <f t="shared" si="3"/>
        <v>SI</v>
      </c>
    </row>
    <row r="213" spans="2:4" ht="45" x14ac:dyDescent="0.25">
      <c r="B213" s="62" t="s">
        <v>439</v>
      </c>
      <c r="C213" s="2" t="s">
        <v>439</v>
      </c>
      <c r="D213" t="str">
        <f t="shared" si="3"/>
        <v>SI</v>
      </c>
    </row>
    <row r="214" spans="2:4" ht="45" hidden="1" x14ac:dyDescent="0.25">
      <c r="B214" s="2" t="s">
        <v>16</v>
      </c>
      <c r="C214" s="2" t="s">
        <v>16</v>
      </c>
      <c r="D214" t="str">
        <f t="shared" si="3"/>
        <v>SI</v>
      </c>
    </row>
    <row r="215" spans="2:4" ht="45" x14ac:dyDescent="0.25">
      <c r="B215" s="62" t="s">
        <v>493</v>
      </c>
      <c r="C215" s="2" t="s">
        <v>139</v>
      </c>
      <c r="D215" t="str">
        <f t="shared" si="3"/>
        <v>NO</v>
      </c>
    </row>
    <row r="216" spans="2:4" ht="30" hidden="1" x14ac:dyDescent="0.25">
      <c r="B216" s="2" t="s">
        <v>238</v>
      </c>
      <c r="C216" s="2" t="s">
        <v>238</v>
      </c>
      <c r="D216" t="str">
        <f t="shared" si="3"/>
        <v>SI</v>
      </c>
    </row>
    <row r="217" spans="2:4" ht="30" hidden="1" x14ac:dyDescent="0.25">
      <c r="B217" s="2" t="s">
        <v>468</v>
      </c>
      <c r="C217" s="2" t="s">
        <v>468</v>
      </c>
      <c r="D217" t="str">
        <f t="shared" si="3"/>
        <v>SI</v>
      </c>
    </row>
    <row r="218" spans="2:4" ht="30" hidden="1" x14ac:dyDescent="0.25">
      <c r="B218" s="2" t="s">
        <v>233</v>
      </c>
      <c r="C218" s="2" t="s">
        <v>233</v>
      </c>
      <c r="D218" t="str">
        <f t="shared" si="3"/>
        <v>SI</v>
      </c>
    </row>
    <row r="219" spans="2:4" ht="105" x14ac:dyDescent="0.25">
      <c r="B219" s="62" t="s">
        <v>858</v>
      </c>
      <c r="C219" s="2" t="s">
        <v>318</v>
      </c>
      <c r="D219" t="str">
        <f t="shared" si="3"/>
        <v>NO</v>
      </c>
    </row>
    <row r="220" spans="2:4" ht="45" hidden="1" x14ac:dyDescent="0.25">
      <c r="B220" s="2" t="s">
        <v>98</v>
      </c>
      <c r="C220" s="2" t="s">
        <v>98</v>
      </c>
      <c r="D220" t="str">
        <f t="shared" si="3"/>
        <v>SI</v>
      </c>
    </row>
    <row r="221" spans="2:4" x14ac:dyDescent="0.25">
      <c r="B221" s="62" t="s">
        <v>830</v>
      </c>
      <c r="C221" s="2" t="s">
        <v>440</v>
      </c>
      <c r="D221" t="str">
        <f t="shared" si="3"/>
        <v>NO</v>
      </c>
    </row>
    <row r="222" spans="2:4" x14ac:dyDescent="0.25">
      <c r="B222" s="62" t="s">
        <v>827</v>
      </c>
      <c r="C222" s="2" t="s">
        <v>441</v>
      </c>
      <c r="D222" t="str">
        <f t="shared" si="3"/>
        <v>NO</v>
      </c>
    </row>
    <row r="223" spans="2:4" ht="30" hidden="1" x14ac:dyDescent="0.25">
      <c r="B223" s="2" t="s">
        <v>422</v>
      </c>
      <c r="C223" s="2" t="s">
        <v>422</v>
      </c>
      <c r="D223" t="str">
        <f t="shared" si="3"/>
        <v>SI</v>
      </c>
    </row>
    <row r="224" spans="2:4" hidden="1" x14ac:dyDescent="0.25">
      <c r="B224" s="2" t="s">
        <v>225</v>
      </c>
      <c r="C224" s="2" t="s">
        <v>225</v>
      </c>
      <c r="D224" t="str">
        <f t="shared" si="3"/>
        <v>SI</v>
      </c>
    </row>
    <row r="225" spans="2:4" ht="30" x14ac:dyDescent="0.25">
      <c r="B225" s="62" t="s">
        <v>810</v>
      </c>
      <c r="C225" s="2" t="s">
        <v>52</v>
      </c>
      <c r="D225" t="str">
        <f t="shared" si="3"/>
        <v>NO</v>
      </c>
    </row>
    <row r="226" spans="2:4" hidden="1" x14ac:dyDescent="0.25">
      <c r="B226" s="2" t="s">
        <v>442</v>
      </c>
      <c r="C226" s="2" t="s">
        <v>442</v>
      </c>
      <c r="D226" t="str">
        <f t="shared" si="3"/>
        <v>SI</v>
      </c>
    </row>
    <row r="227" spans="2:4" ht="30" hidden="1" x14ac:dyDescent="0.25">
      <c r="B227" s="2" t="s">
        <v>17</v>
      </c>
      <c r="C227" s="2" t="s">
        <v>17</v>
      </c>
      <c r="D227" t="str">
        <f t="shared" si="3"/>
        <v>SI</v>
      </c>
    </row>
    <row r="228" spans="2:4" ht="30" hidden="1" x14ac:dyDescent="0.25">
      <c r="B228" s="2" t="s">
        <v>77</v>
      </c>
      <c r="C228" s="2" t="s">
        <v>77</v>
      </c>
      <c r="D228" t="str">
        <f t="shared" si="3"/>
        <v>SI</v>
      </c>
    </row>
    <row r="229" spans="2:4" ht="30" hidden="1" x14ac:dyDescent="0.25">
      <c r="B229" s="2" t="s">
        <v>305</v>
      </c>
      <c r="C229" s="2" t="s">
        <v>305</v>
      </c>
      <c r="D229" t="str">
        <f t="shared" si="3"/>
        <v>SI</v>
      </c>
    </row>
    <row r="230" spans="2:4" ht="30" hidden="1" x14ac:dyDescent="0.25">
      <c r="B230" s="2" t="s">
        <v>469</v>
      </c>
      <c r="C230" s="2" t="s">
        <v>469</v>
      </c>
      <c r="D230" t="str">
        <f t="shared" si="3"/>
        <v>SI</v>
      </c>
    </row>
    <row r="231" spans="2:4" ht="30" hidden="1" x14ac:dyDescent="0.25">
      <c r="B231" s="2" t="s">
        <v>10</v>
      </c>
      <c r="C231" s="2" t="s">
        <v>10</v>
      </c>
      <c r="D231" t="str">
        <f t="shared" si="3"/>
        <v>SI</v>
      </c>
    </row>
    <row r="232" spans="2:4" ht="60" hidden="1" x14ac:dyDescent="0.25">
      <c r="B232" s="2" t="s">
        <v>375</v>
      </c>
      <c r="C232" s="2" t="s">
        <v>375</v>
      </c>
      <c r="D232" t="str">
        <f t="shared" si="3"/>
        <v>SI</v>
      </c>
    </row>
    <row r="233" spans="2:4" ht="60" hidden="1" x14ac:dyDescent="0.25">
      <c r="B233" s="2" t="s">
        <v>182</v>
      </c>
      <c r="C233" s="2" t="s">
        <v>182</v>
      </c>
      <c r="D233" t="str">
        <f t="shared" si="3"/>
        <v>SI</v>
      </c>
    </row>
    <row r="234" spans="2:4" ht="30" hidden="1" x14ac:dyDescent="0.25">
      <c r="B234" s="2" t="s">
        <v>166</v>
      </c>
      <c r="C234" s="2" t="s">
        <v>166</v>
      </c>
      <c r="D234" t="str">
        <f t="shared" si="3"/>
        <v>SI</v>
      </c>
    </row>
    <row r="235" spans="2:4" ht="30" hidden="1" x14ac:dyDescent="0.25">
      <c r="B235" s="2" t="s">
        <v>180</v>
      </c>
      <c r="C235" s="2" t="s">
        <v>180</v>
      </c>
      <c r="D235" t="str">
        <f t="shared" si="3"/>
        <v>SI</v>
      </c>
    </row>
    <row r="236" spans="2:4" hidden="1" x14ac:dyDescent="0.25">
      <c r="B236" s="2" t="s">
        <v>158</v>
      </c>
      <c r="C236" s="2" t="s">
        <v>158</v>
      </c>
      <c r="D236" t="str">
        <f t="shared" si="3"/>
        <v>SI</v>
      </c>
    </row>
    <row r="237" spans="2:4" hidden="1" x14ac:dyDescent="0.25">
      <c r="B237" s="2" t="s">
        <v>803</v>
      </c>
      <c r="C237" s="2" t="s">
        <v>167</v>
      </c>
      <c r="D237" t="str">
        <f t="shared" si="3"/>
        <v>SI</v>
      </c>
    </row>
    <row r="238" spans="2:4" ht="60" x14ac:dyDescent="0.25">
      <c r="B238" s="62" t="s">
        <v>881</v>
      </c>
      <c r="C238" s="2" t="s">
        <v>206</v>
      </c>
      <c r="D238" t="str">
        <f t="shared" si="3"/>
        <v>NO</v>
      </c>
    </row>
    <row r="239" spans="2:4" ht="30" x14ac:dyDescent="0.25">
      <c r="B239" s="62" t="s">
        <v>814</v>
      </c>
      <c r="C239" s="2" t="s">
        <v>454</v>
      </c>
      <c r="D239" t="str">
        <f t="shared" si="3"/>
        <v>NO</v>
      </c>
    </row>
    <row r="240" spans="2:4" ht="30" x14ac:dyDescent="0.25">
      <c r="B240" s="62" t="s">
        <v>834</v>
      </c>
      <c r="C240" s="2" t="s">
        <v>423</v>
      </c>
      <c r="D240" t="str">
        <f t="shared" si="3"/>
        <v>NO</v>
      </c>
    </row>
    <row r="241" spans="2:4" ht="75" x14ac:dyDescent="0.25">
      <c r="B241" s="62" t="s">
        <v>866</v>
      </c>
      <c r="C241" s="2" t="s">
        <v>322</v>
      </c>
      <c r="D241" t="str">
        <f t="shared" si="3"/>
        <v>NO</v>
      </c>
    </row>
    <row r="242" spans="2:4" ht="45" x14ac:dyDescent="0.25">
      <c r="B242" s="62" t="s">
        <v>851</v>
      </c>
      <c r="C242" s="2" t="s">
        <v>368</v>
      </c>
      <c r="D242" t="str">
        <f t="shared" si="3"/>
        <v>NO</v>
      </c>
    </row>
    <row r="243" spans="2:4" ht="30" hidden="1" x14ac:dyDescent="0.25">
      <c r="B243" s="2" t="s">
        <v>70</v>
      </c>
      <c r="C243" s="2" t="s">
        <v>70</v>
      </c>
      <c r="D243" t="str">
        <f t="shared" si="3"/>
        <v>SI</v>
      </c>
    </row>
    <row r="244" spans="2:4" ht="30" hidden="1" x14ac:dyDescent="0.25">
      <c r="B244" s="2" t="s">
        <v>306</v>
      </c>
      <c r="C244" s="2" t="s">
        <v>306</v>
      </c>
      <c r="D244" t="str">
        <f t="shared" si="3"/>
        <v>SI</v>
      </c>
    </row>
    <row r="245" spans="2:4" ht="45" hidden="1" x14ac:dyDescent="0.25">
      <c r="B245" s="2" t="s">
        <v>71</v>
      </c>
      <c r="C245" s="2" t="s">
        <v>71</v>
      </c>
      <c r="D245" t="str">
        <f t="shared" si="3"/>
        <v>SI</v>
      </c>
    </row>
    <row r="246" spans="2:4" ht="30" x14ac:dyDescent="0.25">
      <c r="B246" s="62" t="s">
        <v>791</v>
      </c>
      <c r="C246" s="2" t="s">
        <v>72</v>
      </c>
      <c r="D246" t="str">
        <f t="shared" si="3"/>
        <v>NO</v>
      </c>
    </row>
    <row r="247" spans="2:4" ht="60" x14ac:dyDescent="0.25">
      <c r="B247" s="62" t="s">
        <v>896</v>
      </c>
      <c r="C247" s="2" t="s">
        <v>243</v>
      </c>
      <c r="D247" t="str">
        <f t="shared" si="3"/>
        <v>NO</v>
      </c>
    </row>
    <row r="248" spans="2:4" ht="60" x14ac:dyDescent="0.25">
      <c r="B248" s="62" t="s">
        <v>877</v>
      </c>
      <c r="C248" s="2" t="s">
        <v>294</v>
      </c>
      <c r="D248" t="str">
        <f t="shared" si="3"/>
        <v>NO</v>
      </c>
    </row>
    <row r="249" spans="2:4" x14ac:dyDescent="0.25">
      <c r="B249" s="62" t="s">
        <v>828</v>
      </c>
      <c r="C249" s="2" t="s">
        <v>443</v>
      </c>
      <c r="D249" t="str">
        <f t="shared" si="3"/>
        <v>NO</v>
      </c>
    </row>
    <row r="250" spans="2:4" ht="30" hidden="1" x14ac:dyDescent="0.25">
      <c r="B250" s="2" t="s">
        <v>836</v>
      </c>
      <c r="C250" s="2" t="s">
        <v>418</v>
      </c>
      <c r="D250" t="str">
        <f t="shared" si="3"/>
        <v>SI</v>
      </c>
    </row>
    <row r="251" spans="2:4" ht="30" x14ac:dyDescent="0.25">
      <c r="B251" s="62" t="s">
        <v>895</v>
      </c>
      <c r="C251" s="2" t="s">
        <v>239</v>
      </c>
      <c r="D251" t="str">
        <f t="shared" si="3"/>
        <v>NO</v>
      </c>
    </row>
    <row r="252" spans="2:4" ht="30" x14ac:dyDescent="0.25">
      <c r="B252" s="62" t="s">
        <v>776</v>
      </c>
      <c r="C252" s="2" t="s">
        <v>136</v>
      </c>
      <c r="D252" t="str">
        <f t="shared" si="3"/>
        <v>NO</v>
      </c>
    </row>
    <row r="253" spans="2:4" ht="45" hidden="1" x14ac:dyDescent="0.25">
      <c r="B253" s="2" t="s">
        <v>295</v>
      </c>
      <c r="C253" s="2" t="s">
        <v>295</v>
      </c>
      <c r="D253" t="str">
        <f t="shared" si="3"/>
        <v>SI</v>
      </c>
    </row>
    <row r="254" spans="2:4" ht="45" hidden="1" x14ac:dyDescent="0.25">
      <c r="B254" s="2" t="s">
        <v>413</v>
      </c>
      <c r="C254" s="2" t="s">
        <v>413</v>
      </c>
      <c r="D254" t="str">
        <f t="shared" si="3"/>
        <v>SI</v>
      </c>
    </row>
    <row r="255" spans="2:4" ht="45" hidden="1" x14ac:dyDescent="0.25">
      <c r="B255" s="2" t="s">
        <v>122</v>
      </c>
      <c r="C255" s="2" t="s">
        <v>122</v>
      </c>
      <c r="D255" t="str">
        <f t="shared" si="3"/>
        <v>SI</v>
      </c>
    </row>
    <row r="256" spans="2:4" ht="45" hidden="1" x14ac:dyDescent="0.25">
      <c r="B256" s="2" t="s">
        <v>118</v>
      </c>
      <c r="C256" s="2" t="s">
        <v>118</v>
      </c>
      <c r="D256" t="str">
        <f t="shared" si="3"/>
        <v>SI</v>
      </c>
    </row>
    <row r="257" spans="2:4" ht="45" hidden="1" x14ac:dyDescent="0.25">
      <c r="B257" s="2" t="s">
        <v>226</v>
      </c>
      <c r="C257" s="2" t="s">
        <v>226</v>
      </c>
      <c r="D257" t="str">
        <f t="shared" si="3"/>
        <v>SI</v>
      </c>
    </row>
    <row r="258" spans="2:4" ht="45" hidden="1" x14ac:dyDescent="0.25">
      <c r="B258" s="2" t="s">
        <v>253</v>
      </c>
      <c r="C258" s="2" t="s">
        <v>253</v>
      </c>
      <c r="D258" t="str">
        <f t="shared" ref="D258:D321" si="4">+IF(B258=C258,"SI","NO")</f>
        <v>SI</v>
      </c>
    </row>
    <row r="259" spans="2:4" ht="45" hidden="1" x14ac:dyDescent="0.25">
      <c r="B259" s="2" t="s">
        <v>432</v>
      </c>
      <c r="C259" s="2" t="s">
        <v>432</v>
      </c>
      <c r="D259" t="str">
        <f t="shared" si="4"/>
        <v>SI</v>
      </c>
    </row>
    <row r="260" spans="2:4" ht="30" hidden="1" x14ac:dyDescent="0.25">
      <c r="B260" s="2" t="s">
        <v>129</v>
      </c>
      <c r="C260" s="2" t="s">
        <v>129</v>
      </c>
      <c r="D260" t="str">
        <f t="shared" si="4"/>
        <v>SI</v>
      </c>
    </row>
    <row r="261" spans="2:4" ht="90" hidden="1" x14ac:dyDescent="0.25">
      <c r="B261" s="2" t="s">
        <v>352</v>
      </c>
      <c r="C261" s="2" t="s">
        <v>352</v>
      </c>
      <c r="D261" t="str">
        <f t="shared" si="4"/>
        <v>SI</v>
      </c>
    </row>
    <row r="262" spans="2:4" ht="45" hidden="1" x14ac:dyDescent="0.25">
      <c r="B262" s="2" t="s">
        <v>91</v>
      </c>
      <c r="C262" s="2" t="s">
        <v>91</v>
      </c>
      <c r="D262" t="str">
        <f t="shared" si="4"/>
        <v>SI</v>
      </c>
    </row>
    <row r="263" spans="2:4" ht="45" hidden="1" x14ac:dyDescent="0.25">
      <c r="B263" s="2" t="s">
        <v>123</v>
      </c>
      <c r="C263" s="2" t="s">
        <v>123</v>
      </c>
      <c r="D263" t="str">
        <f t="shared" si="4"/>
        <v>SI</v>
      </c>
    </row>
    <row r="264" spans="2:4" ht="30" x14ac:dyDescent="0.25">
      <c r="B264" s="62" t="s">
        <v>897</v>
      </c>
      <c r="C264" s="2" t="s">
        <v>244</v>
      </c>
      <c r="D264" t="str">
        <f t="shared" si="4"/>
        <v>NO</v>
      </c>
    </row>
    <row r="265" spans="2:4" ht="60" hidden="1" x14ac:dyDescent="0.25">
      <c r="B265" s="2" t="s">
        <v>111</v>
      </c>
      <c r="C265" s="2" t="s">
        <v>111</v>
      </c>
      <c r="D265" t="str">
        <f t="shared" si="4"/>
        <v>SI</v>
      </c>
    </row>
    <row r="266" spans="2:4" ht="75" hidden="1" x14ac:dyDescent="0.25">
      <c r="B266" s="2" t="s">
        <v>369</v>
      </c>
      <c r="C266" s="2" t="s">
        <v>369</v>
      </c>
      <c r="D266" t="str">
        <f t="shared" si="4"/>
        <v>SI</v>
      </c>
    </row>
    <row r="267" spans="2:4" ht="45" hidden="1" x14ac:dyDescent="0.25">
      <c r="B267" s="2" t="s">
        <v>370</v>
      </c>
      <c r="C267" s="2" t="s">
        <v>370</v>
      </c>
      <c r="D267" t="str">
        <f t="shared" si="4"/>
        <v>SI</v>
      </c>
    </row>
    <row r="268" spans="2:4" hidden="1" x14ac:dyDescent="0.25">
      <c r="B268" s="2" t="s">
        <v>73</v>
      </c>
      <c r="C268" s="2" t="s">
        <v>73</v>
      </c>
      <c r="D268" t="str">
        <f t="shared" si="4"/>
        <v>SI</v>
      </c>
    </row>
    <row r="269" spans="2:4" hidden="1" x14ac:dyDescent="0.25">
      <c r="B269" s="2" t="s">
        <v>64</v>
      </c>
      <c r="C269" s="2" t="s">
        <v>64</v>
      </c>
      <c r="D269" t="str">
        <f t="shared" si="4"/>
        <v>SI</v>
      </c>
    </row>
    <row r="270" spans="2:4" ht="30" hidden="1" x14ac:dyDescent="0.25">
      <c r="B270" s="2" t="s">
        <v>80</v>
      </c>
      <c r="C270" s="2" t="s">
        <v>80</v>
      </c>
      <c r="D270" t="str">
        <f t="shared" si="4"/>
        <v>SI</v>
      </c>
    </row>
    <row r="271" spans="2:4" ht="30" hidden="1" x14ac:dyDescent="0.25">
      <c r="B271" s="2" t="s">
        <v>78</v>
      </c>
      <c r="C271" s="2" t="s">
        <v>78</v>
      </c>
      <c r="D271" t="str">
        <f t="shared" si="4"/>
        <v>SI</v>
      </c>
    </row>
    <row r="272" spans="2:4" ht="75" x14ac:dyDescent="0.25">
      <c r="B272" s="62" t="s">
        <v>841</v>
      </c>
      <c r="C272" s="2" t="s">
        <v>353</v>
      </c>
      <c r="D272" t="str">
        <f t="shared" si="4"/>
        <v>NO</v>
      </c>
    </row>
    <row r="273" spans="2:4" ht="30" hidden="1" x14ac:dyDescent="0.25">
      <c r="B273" s="2" t="s">
        <v>354</v>
      </c>
      <c r="C273" s="2" t="s">
        <v>354</v>
      </c>
      <c r="D273" t="str">
        <f t="shared" si="4"/>
        <v>SI</v>
      </c>
    </row>
    <row r="274" spans="2:4" hidden="1" x14ac:dyDescent="0.25">
      <c r="B274" s="2" t="s">
        <v>34</v>
      </c>
      <c r="C274" s="2" t="s">
        <v>34</v>
      </c>
      <c r="D274" t="str">
        <f t="shared" si="4"/>
        <v>SI</v>
      </c>
    </row>
    <row r="275" spans="2:4" x14ac:dyDescent="0.25">
      <c r="B275" s="62" t="s">
        <v>808</v>
      </c>
      <c r="C275" s="2" t="s">
        <v>44</v>
      </c>
      <c r="D275" t="str">
        <f t="shared" si="4"/>
        <v>NO</v>
      </c>
    </row>
    <row r="276" spans="2:4" hidden="1" x14ac:dyDescent="0.25">
      <c r="B276" s="2" t="s">
        <v>408</v>
      </c>
      <c r="C276" s="2" t="s">
        <v>408</v>
      </c>
      <c r="D276" t="str">
        <f t="shared" si="4"/>
        <v>SI</v>
      </c>
    </row>
    <row r="277" spans="2:4" ht="30" hidden="1" x14ac:dyDescent="0.25">
      <c r="B277" s="2" t="s">
        <v>460</v>
      </c>
      <c r="C277" s="2" t="s">
        <v>460</v>
      </c>
      <c r="D277" t="str">
        <f t="shared" si="4"/>
        <v>SI</v>
      </c>
    </row>
    <row r="278" spans="2:4" ht="30" x14ac:dyDescent="0.25">
      <c r="B278" s="62" t="s">
        <v>779</v>
      </c>
      <c r="C278" s="2" t="s">
        <v>150</v>
      </c>
      <c r="D278" t="str">
        <f t="shared" si="4"/>
        <v>NO</v>
      </c>
    </row>
    <row r="279" spans="2:4" hidden="1" x14ac:dyDescent="0.25">
      <c r="B279" s="2" t="s">
        <v>45</v>
      </c>
      <c r="C279" s="2" t="s">
        <v>45</v>
      </c>
      <c r="D279" t="str">
        <f t="shared" si="4"/>
        <v>SI</v>
      </c>
    </row>
    <row r="280" spans="2:4" x14ac:dyDescent="0.25">
      <c r="B280" s="62" t="s">
        <v>639</v>
      </c>
      <c r="C280" s="2" t="s">
        <v>130</v>
      </c>
      <c r="D280" t="str">
        <f t="shared" si="4"/>
        <v>NO</v>
      </c>
    </row>
    <row r="281" spans="2:4" ht="75" x14ac:dyDescent="0.25">
      <c r="B281" s="62" t="s">
        <v>813</v>
      </c>
      <c r="C281" s="2" t="s">
        <v>25</v>
      </c>
      <c r="D281" t="str">
        <f t="shared" si="4"/>
        <v>NO</v>
      </c>
    </row>
    <row r="282" spans="2:4" ht="30" x14ac:dyDescent="0.25">
      <c r="B282" s="62" t="s">
        <v>821</v>
      </c>
      <c r="C282" s="2" t="s">
        <v>414</v>
      </c>
      <c r="D282" t="str">
        <f t="shared" si="4"/>
        <v>NO</v>
      </c>
    </row>
    <row r="283" spans="2:4" ht="45" x14ac:dyDescent="0.25">
      <c r="B283" s="62" t="s">
        <v>790</v>
      </c>
      <c r="C283" s="2" t="s">
        <v>99</v>
      </c>
      <c r="D283" t="str">
        <f t="shared" si="4"/>
        <v>NO</v>
      </c>
    </row>
    <row r="284" spans="2:4" ht="90" hidden="1" x14ac:dyDescent="0.25">
      <c r="B284" s="2" t="s">
        <v>151</v>
      </c>
      <c r="C284" s="2" t="s">
        <v>151</v>
      </c>
      <c r="D284" t="str">
        <f t="shared" si="4"/>
        <v>SI</v>
      </c>
    </row>
    <row r="285" spans="2:4" ht="30" hidden="1" x14ac:dyDescent="0.25">
      <c r="B285" s="2" t="s">
        <v>371</v>
      </c>
      <c r="C285" s="2" t="s">
        <v>371</v>
      </c>
      <c r="D285" t="str">
        <f t="shared" si="4"/>
        <v>SI</v>
      </c>
    </row>
    <row r="286" spans="2:4" ht="30" x14ac:dyDescent="0.25">
      <c r="B286" s="62" t="s">
        <v>833</v>
      </c>
      <c r="C286" s="2" t="s">
        <v>424</v>
      </c>
      <c r="D286" t="str">
        <f t="shared" si="4"/>
        <v>NO</v>
      </c>
    </row>
    <row r="287" spans="2:4" ht="90" x14ac:dyDescent="0.25">
      <c r="B287" s="62" t="s">
        <v>838</v>
      </c>
      <c r="C287" s="2" t="s">
        <v>338</v>
      </c>
      <c r="D287" t="str">
        <f t="shared" si="4"/>
        <v>NO</v>
      </c>
    </row>
    <row r="288" spans="2:4" ht="30" x14ac:dyDescent="0.25">
      <c r="B288" s="62" t="s">
        <v>867</v>
      </c>
      <c r="C288" s="2" t="s">
        <v>323</v>
      </c>
      <c r="D288" t="str">
        <f t="shared" si="4"/>
        <v>NO</v>
      </c>
    </row>
    <row r="289" spans="2:4" ht="60" hidden="1" x14ac:dyDescent="0.25">
      <c r="B289" s="2" t="s">
        <v>815</v>
      </c>
      <c r="C289" s="2" t="s">
        <v>451</v>
      </c>
      <c r="D289" t="str">
        <f t="shared" si="4"/>
        <v>SI</v>
      </c>
    </row>
    <row r="290" spans="2:4" ht="45" hidden="1" x14ac:dyDescent="0.25">
      <c r="B290" s="2" t="s">
        <v>470</v>
      </c>
      <c r="C290" s="2" t="s">
        <v>470</v>
      </c>
      <c r="D290" t="str">
        <f t="shared" si="4"/>
        <v>SI</v>
      </c>
    </row>
    <row r="291" spans="2:4" ht="30" hidden="1" x14ac:dyDescent="0.25">
      <c r="B291" s="2" t="s">
        <v>55</v>
      </c>
      <c r="C291" s="2" t="s">
        <v>55</v>
      </c>
      <c r="D291" t="str">
        <f t="shared" si="4"/>
        <v>SI</v>
      </c>
    </row>
    <row r="292" spans="2:4" ht="60" x14ac:dyDescent="0.25">
      <c r="B292" s="62" t="s">
        <v>789</v>
      </c>
      <c r="C292" s="2" t="s">
        <v>100</v>
      </c>
      <c r="D292" t="str">
        <f t="shared" si="4"/>
        <v>NO</v>
      </c>
    </row>
    <row r="293" spans="2:4" ht="30" hidden="1" x14ac:dyDescent="0.25">
      <c r="B293" s="2" t="s">
        <v>131</v>
      </c>
      <c r="C293" s="2" t="s">
        <v>131</v>
      </c>
      <c r="D293" t="str">
        <f t="shared" si="4"/>
        <v>SI</v>
      </c>
    </row>
    <row r="294" spans="2:4" ht="60" hidden="1" x14ac:dyDescent="0.25">
      <c r="B294" s="2" t="s">
        <v>331</v>
      </c>
      <c r="C294" s="2" t="s">
        <v>331</v>
      </c>
      <c r="D294" t="str">
        <f t="shared" si="4"/>
        <v>SI</v>
      </c>
    </row>
    <row r="295" spans="2:4" ht="60" hidden="1" x14ac:dyDescent="0.25">
      <c r="B295" s="2" t="s">
        <v>349</v>
      </c>
      <c r="C295" s="2" t="s">
        <v>349</v>
      </c>
      <c r="D295" t="str">
        <f t="shared" si="4"/>
        <v>SI</v>
      </c>
    </row>
    <row r="296" spans="2:4" ht="30" hidden="1" x14ac:dyDescent="0.25">
      <c r="B296" s="2" t="s">
        <v>350</v>
      </c>
      <c r="C296" s="2" t="s">
        <v>350</v>
      </c>
      <c r="D296" t="str">
        <f t="shared" si="4"/>
        <v>SI</v>
      </c>
    </row>
    <row r="297" spans="2:4" ht="75" x14ac:dyDescent="0.25">
      <c r="B297" s="62" t="s">
        <v>845</v>
      </c>
      <c r="C297" s="2" t="s">
        <v>362</v>
      </c>
      <c r="D297" t="str">
        <f t="shared" si="4"/>
        <v>NO</v>
      </c>
    </row>
    <row r="298" spans="2:4" ht="45" hidden="1" x14ac:dyDescent="0.25">
      <c r="B298" s="2" t="s">
        <v>898</v>
      </c>
      <c r="C298" s="2" t="s">
        <v>234</v>
      </c>
      <c r="D298" t="str">
        <f t="shared" si="4"/>
        <v>SI</v>
      </c>
    </row>
    <row r="299" spans="2:4" ht="60" hidden="1" x14ac:dyDescent="0.25">
      <c r="B299" s="2" t="s">
        <v>11</v>
      </c>
      <c r="C299" s="2" t="s">
        <v>11</v>
      </c>
      <c r="D299" t="str">
        <f t="shared" si="4"/>
        <v>SI</v>
      </c>
    </row>
    <row r="300" spans="2:4" ht="45" hidden="1" x14ac:dyDescent="0.25">
      <c r="B300" s="2" t="s">
        <v>140</v>
      </c>
      <c r="C300" s="2" t="s">
        <v>140</v>
      </c>
      <c r="D300" t="str">
        <f t="shared" si="4"/>
        <v>SI</v>
      </c>
    </row>
    <row r="301" spans="2:4" ht="45" hidden="1" x14ac:dyDescent="0.25">
      <c r="B301" s="2" t="s">
        <v>382</v>
      </c>
      <c r="C301" s="2" t="s">
        <v>382</v>
      </c>
      <c r="D301" t="str">
        <f t="shared" si="4"/>
        <v>SI</v>
      </c>
    </row>
    <row r="302" spans="2:4" ht="30" x14ac:dyDescent="0.25">
      <c r="B302" s="62" t="s">
        <v>546</v>
      </c>
      <c r="C302" s="2" t="s">
        <v>444</v>
      </c>
      <c r="D302" t="str">
        <f t="shared" si="4"/>
        <v>NO</v>
      </c>
    </row>
    <row r="303" spans="2:4" ht="30" hidden="1" x14ac:dyDescent="0.25">
      <c r="B303" s="2" t="s">
        <v>363</v>
      </c>
      <c r="C303" s="2" t="s">
        <v>363</v>
      </c>
      <c r="D303" t="str">
        <f t="shared" si="4"/>
        <v>SI</v>
      </c>
    </row>
    <row r="304" spans="2:4" ht="30" x14ac:dyDescent="0.25">
      <c r="B304" s="62" t="s">
        <v>886</v>
      </c>
      <c r="C304" s="2" t="s">
        <v>196</v>
      </c>
      <c r="D304" t="str">
        <f t="shared" si="4"/>
        <v>NO</v>
      </c>
    </row>
    <row r="305" spans="2:4" ht="60" hidden="1" x14ac:dyDescent="0.25">
      <c r="B305" s="2" t="s">
        <v>124</v>
      </c>
      <c r="C305" s="2" t="s">
        <v>124</v>
      </c>
      <c r="D305" t="str">
        <f t="shared" si="4"/>
        <v>SI</v>
      </c>
    </row>
    <row r="306" spans="2:4" ht="60" x14ac:dyDescent="0.25">
      <c r="B306" s="62" t="s">
        <v>853</v>
      </c>
      <c r="C306" s="2" t="s">
        <v>376</v>
      </c>
      <c r="D306" t="str">
        <f t="shared" si="4"/>
        <v>NO</v>
      </c>
    </row>
    <row r="307" spans="2:4" ht="30" hidden="1" x14ac:dyDescent="0.25">
      <c r="B307" s="2" t="s">
        <v>397</v>
      </c>
      <c r="C307" s="2" t="s">
        <v>397</v>
      </c>
      <c r="D307" t="str">
        <f t="shared" si="4"/>
        <v>SI</v>
      </c>
    </row>
    <row r="308" spans="2:4" ht="30" hidden="1" x14ac:dyDescent="0.25">
      <c r="B308" s="2" t="s">
        <v>159</v>
      </c>
      <c r="C308" s="2" t="s">
        <v>159</v>
      </c>
      <c r="D308" t="str">
        <f t="shared" si="4"/>
        <v>SI</v>
      </c>
    </row>
    <row r="309" spans="2:4" ht="90" x14ac:dyDescent="0.25">
      <c r="B309" s="62" t="s">
        <v>481</v>
      </c>
      <c r="C309" s="2" t="s">
        <v>137</v>
      </c>
      <c r="D309" t="str">
        <f t="shared" si="4"/>
        <v>NO</v>
      </c>
    </row>
    <row r="310" spans="2:4" ht="30" x14ac:dyDescent="0.25">
      <c r="B310" s="62" t="s">
        <v>876</v>
      </c>
      <c r="C310" s="2" t="s">
        <v>287</v>
      </c>
      <c r="D310" t="str">
        <f t="shared" si="4"/>
        <v>NO</v>
      </c>
    </row>
    <row r="311" spans="2:4" hidden="1" x14ac:dyDescent="0.25">
      <c r="B311" s="2" t="s">
        <v>419</v>
      </c>
      <c r="C311" s="2" t="s">
        <v>419</v>
      </c>
      <c r="D311" t="str">
        <f t="shared" si="4"/>
        <v>SI</v>
      </c>
    </row>
    <row r="312" spans="2:4" hidden="1" x14ac:dyDescent="0.25">
      <c r="B312" s="2" t="s">
        <v>74</v>
      </c>
      <c r="C312" s="2" t="s">
        <v>74</v>
      </c>
      <c r="D312" t="str">
        <f t="shared" si="4"/>
        <v>SI</v>
      </c>
    </row>
    <row r="313" spans="2:4" ht="30" x14ac:dyDescent="0.25">
      <c r="B313" s="62" t="s">
        <v>800</v>
      </c>
      <c r="C313" s="2" t="s">
        <v>174</v>
      </c>
      <c r="D313" t="str">
        <f t="shared" si="4"/>
        <v>NO</v>
      </c>
    </row>
    <row r="314" spans="2:4" ht="30" hidden="1" x14ac:dyDescent="0.25">
      <c r="B314" s="2" t="s">
        <v>793</v>
      </c>
      <c r="C314" s="2" t="s">
        <v>81</v>
      </c>
      <c r="D314" t="str">
        <f t="shared" si="4"/>
        <v>SI</v>
      </c>
    </row>
    <row r="315" spans="2:4" ht="75" x14ac:dyDescent="0.25">
      <c r="B315" s="62" t="s">
        <v>846</v>
      </c>
      <c r="C315" s="2" t="s">
        <v>358</v>
      </c>
      <c r="D315" t="str">
        <f t="shared" si="4"/>
        <v>NO</v>
      </c>
    </row>
    <row r="316" spans="2:4" ht="60" x14ac:dyDescent="0.25">
      <c r="B316" s="62" t="s">
        <v>859</v>
      </c>
      <c r="C316" s="2" t="s">
        <v>315</v>
      </c>
      <c r="D316" t="str">
        <f t="shared" si="4"/>
        <v>NO</v>
      </c>
    </row>
    <row r="317" spans="2:4" ht="45" hidden="1" x14ac:dyDescent="0.25">
      <c r="B317" s="2" t="s">
        <v>12</v>
      </c>
      <c r="C317" s="2" t="s">
        <v>12</v>
      </c>
      <c r="D317" t="str">
        <f t="shared" si="4"/>
        <v>SI</v>
      </c>
    </row>
    <row r="318" spans="2:4" ht="30" x14ac:dyDescent="0.25">
      <c r="B318" s="62" t="s">
        <v>835</v>
      </c>
      <c r="C318" s="2" t="s">
        <v>420</v>
      </c>
      <c r="D318" t="str">
        <f t="shared" si="4"/>
        <v>NO</v>
      </c>
    </row>
    <row r="319" spans="2:4" ht="30" hidden="1" x14ac:dyDescent="0.25">
      <c r="B319" s="2" t="s">
        <v>256</v>
      </c>
      <c r="C319" s="2" t="s">
        <v>256</v>
      </c>
      <c r="D319" t="str">
        <f t="shared" si="4"/>
        <v>SI</v>
      </c>
    </row>
    <row r="320" spans="2:4" ht="30" hidden="1" x14ac:dyDescent="0.25">
      <c r="B320" s="2" t="s">
        <v>82</v>
      </c>
      <c r="C320" s="2" t="s">
        <v>82</v>
      </c>
      <c r="D320" t="str">
        <f t="shared" si="4"/>
        <v>SI</v>
      </c>
    </row>
    <row r="321" spans="2:4" ht="30" hidden="1" x14ac:dyDescent="0.25">
      <c r="B321" s="2" t="s">
        <v>35</v>
      </c>
      <c r="C321" s="2" t="s">
        <v>35</v>
      </c>
      <c r="D321" t="str">
        <f t="shared" si="4"/>
        <v>SI</v>
      </c>
    </row>
    <row r="322" spans="2:4" ht="45" hidden="1" x14ac:dyDescent="0.25">
      <c r="B322" s="2" t="s">
        <v>21</v>
      </c>
      <c r="C322" s="2" t="s">
        <v>21</v>
      </c>
      <c r="D322" t="str">
        <f t="shared" ref="D322:D349" si="5">+IF(B322=C322,"SI","NO")</f>
        <v>SI</v>
      </c>
    </row>
    <row r="323" spans="2:4" ht="30" x14ac:dyDescent="0.25">
      <c r="B323" s="62" t="s">
        <v>653</v>
      </c>
      <c r="C323" s="2" t="s">
        <v>398</v>
      </c>
      <c r="D323" t="str">
        <f t="shared" si="5"/>
        <v>NO</v>
      </c>
    </row>
    <row r="324" spans="2:4" ht="30" hidden="1" x14ac:dyDescent="0.25">
      <c r="B324" s="2" t="s">
        <v>471</v>
      </c>
      <c r="C324" s="2" t="s">
        <v>471</v>
      </c>
      <c r="D324" t="str">
        <f t="shared" si="5"/>
        <v>SI</v>
      </c>
    </row>
    <row r="325" spans="2:4" hidden="1" x14ac:dyDescent="0.25">
      <c r="B325" s="2" t="s">
        <v>472</v>
      </c>
      <c r="C325" s="2" t="s">
        <v>472</v>
      </c>
      <c r="D325" t="str">
        <f t="shared" si="5"/>
        <v>SI</v>
      </c>
    </row>
    <row r="326" spans="2:4" ht="30" hidden="1" x14ac:dyDescent="0.25">
      <c r="B326" s="2" t="s">
        <v>197</v>
      </c>
      <c r="C326" s="2" t="s">
        <v>197</v>
      </c>
      <c r="D326" t="str">
        <f t="shared" si="5"/>
        <v>SI</v>
      </c>
    </row>
    <row r="327" spans="2:4" ht="45" hidden="1" x14ac:dyDescent="0.25">
      <c r="B327" s="2" t="s">
        <v>332</v>
      </c>
      <c r="C327" s="2" t="s">
        <v>332</v>
      </c>
      <c r="D327" t="str">
        <f t="shared" si="5"/>
        <v>SI</v>
      </c>
    </row>
    <row r="328" spans="2:4" ht="45" hidden="1" x14ac:dyDescent="0.25">
      <c r="B328" s="2" t="s">
        <v>178</v>
      </c>
      <c r="C328" s="2" t="s">
        <v>178</v>
      </c>
      <c r="D328" t="str">
        <f t="shared" si="5"/>
        <v>SI</v>
      </c>
    </row>
    <row r="329" spans="2:4" ht="60" hidden="1" x14ac:dyDescent="0.25">
      <c r="B329" s="2" t="s">
        <v>308</v>
      </c>
      <c r="C329" s="2" t="s">
        <v>308</v>
      </c>
      <c r="D329" t="str">
        <f t="shared" si="5"/>
        <v>SI</v>
      </c>
    </row>
    <row r="330" spans="2:4" ht="60" x14ac:dyDescent="0.25">
      <c r="B330" s="62" t="s">
        <v>872</v>
      </c>
      <c r="C330" s="2" t="s">
        <v>298</v>
      </c>
      <c r="D330" t="str">
        <f t="shared" si="5"/>
        <v>NO</v>
      </c>
    </row>
    <row r="331" spans="2:4" ht="45" hidden="1" x14ac:dyDescent="0.25">
      <c r="B331" s="2" t="s">
        <v>240</v>
      </c>
      <c r="C331" s="2" t="s">
        <v>240</v>
      </c>
      <c r="D331" t="str">
        <f t="shared" si="5"/>
        <v>SI</v>
      </c>
    </row>
    <row r="332" spans="2:4" ht="30" hidden="1" x14ac:dyDescent="0.25">
      <c r="B332" s="2" t="s">
        <v>309</v>
      </c>
      <c r="C332" s="2" t="s">
        <v>309</v>
      </c>
      <c r="D332" t="str">
        <f t="shared" si="5"/>
        <v>SI</v>
      </c>
    </row>
    <row r="333" spans="2:4" ht="45" hidden="1" x14ac:dyDescent="0.25">
      <c r="B333" s="2" t="s">
        <v>339</v>
      </c>
      <c r="C333" s="2" t="s">
        <v>339</v>
      </c>
      <c r="D333" t="str">
        <f t="shared" si="5"/>
        <v>SI</v>
      </c>
    </row>
    <row r="334" spans="2:4" ht="60" x14ac:dyDescent="0.25">
      <c r="B334" s="62" t="s">
        <v>856</v>
      </c>
      <c r="C334" s="2" t="s">
        <v>377</v>
      </c>
      <c r="D334" t="str">
        <f t="shared" si="5"/>
        <v>NO</v>
      </c>
    </row>
    <row r="335" spans="2:4" ht="30" hidden="1" x14ac:dyDescent="0.25">
      <c r="B335" s="2" t="s">
        <v>184</v>
      </c>
      <c r="C335" s="2" t="s">
        <v>184</v>
      </c>
      <c r="D335" t="str">
        <f t="shared" si="5"/>
        <v>SI</v>
      </c>
    </row>
    <row r="336" spans="2:4" ht="45" x14ac:dyDescent="0.25">
      <c r="B336" s="62" t="s">
        <v>802</v>
      </c>
      <c r="C336" s="2" t="s">
        <v>168</v>
      </c>
      <c r="D336" t="str">
        <f t="shared" si="5"/>
        <v>NO</v>
      </c>
    </row>
    <row r="337" spans="2:4" ht="30" hidden="1" x14ac:dyDescent="0.25">
      <c r="B337" s="2" t="s">
        <v>185</v>
      </c>
      <c r="C337" s="2" t="s">
        <v>185</v>
      </c>
      <c r="D337" t="str">
        <f t="shared" si="5"/>
        <v>SI</v>
      </c>
    </row>
    <row r="338" spans="2:4" ht="30" x14ac:dyDescent="0.25">
      <c r="B338" s="62" t="s">
        <v>798</v>
      </c>
      <c r="C338" s="2" t="s">
        <v>187</v>
      </c>
      <c r="D338" t="str">
        <f t="shared" si="5"/>
        <v>NO</v>
      </c>
    </row>
    <row r="339" spans="2:4" ht="30" hidden="1" x14ac:dyDescent="0.25">
      <c r="B339" s="2" t="s">
        <v>186</v>
      </c>
      <c r="C339" s="2" t="s">
        <v>186</v>
      </c>
      <c r="D339" t="str">
        <f t="shared" si="5"/>
        <v>SI</v>
      </c>
    </row>
    <row r="340" spans="2:4" ht="30" hidden="1" x14ac:dyDescent="0.25">
      <c r="B340" s="2" t="s">
        <v>170</v>
      </c>
      <c r="C340" s="2" t="s">
        <v>170</v>
      </c>
      <c r="D340" t="str">
        <f t="shared" si="5"/>
        <v>SI</v>
      </c>
    </row>
    <row r="341" spans="2:4" ht="45" x14ac:dyDescent="0.25">
      <c r="B341" s="62" t="s">
        <v>860</v>
      </c>
      <c r="C341" s="2" t="s">
        <v>319</v>
      </c>
      <c r="D341" t="str">
        <f t="shared" si="5"/>
        <v>NO</v>
      </c>
    </row>
    <row r="342" spans="2:4" ht="45" hidden="1" x14ac:dyDescent="0.25">
      <c r="B342" s="2" t="s">
        <v>288</v>
      </c>
      <c r="C342" s="2" t="s">
        <v>288</v>
      </c>
      <c r="D342" t="str">
        <f t="shared" si="5"/>
        <v>SI</v>
      </c>
    </row>
    <row r="343" spans="2:4" ht="45" hidden="1" x14ac:dyDescent="0.25">
      <c r="B343" s="2" t="s">
        <v>161</v>
      </c>
      <c r="C343" s="2" t="s">
        <v>161</v>
      </c>
      <c r="D343" t="str">
        <f t="shared" si="5"/>
        <v>SI</v>
      </c>
    </row>
    <row r="344" spans="2:4" ht="30" hidden="1" x14ac:dyDescent="0.25">
      <c r="B344" s="2" t="s">
        <v>175</v>
      </c>
      <c r="C344" s="2" t="s">
        <v>175</v>
      </c>
      <c r="D344" t="str">
        <f t="shared" si="5"/>
        <v>SI</v>
      </c>
    </row>
    <row r="345" spans="2:4" ht="30" hidden="1" x14ac:dyDescent="0.25">
      <c r="B345" s="2" t="s">
        <v>171</v>
      </c>
      <c r="C345" s="2" t="s">
        <v>171</v>
      </c>
      <c r="D345" t="str">
        <f t="shared" si="5"/>
        <v>SI</v>
      </c>
    </row>
    <row r="346" spans="2:4" ht="30" hidden="1" x14ac:dyDescent="0.25">
      <c r="B346" s="2" t="s">
        <v>172</v>
      </c>
      <c r="C346" s="2" t="s">
        <v>172</v>
      </c>
      <c r="D346" t="str">
        <f t="shared" si="5"/>
        <v>SI</v>
      </c>
    </row>
    <row r="347" spans="2:4" ht="45" hidden="1" x14ac:dyDescent="0.25">
      <c r="B347" s="2" t="s">
        <v>176</v>
      </c>
      <c r="C347" s="2" t="s">
        <v>176</v>
      </c>
      <c r="D347" t="str">
        <f t="shared" si="5"/>
        <v>SI</v>
      </c>
    </row>
    <row r="348" spans="2:4" ht="30" hidden="1" x14ac:dyDescent="0.25">
      <c r="B348" s="2" t="s">
        <v>101</v>
      </c>
      <c r="C348" s="2" t="s">
        <v>101</v>
      </c>
      <c r="D348" t="str">
        <f t="shared" si="5"/>
        <v>SI</v>
      </c>
    </row>
    <row r="349" spans="2:4" ht="45" x14ac:dyDescent="0.25">
      <c r="B349" s="62" t="s">
        <v>799</v>
      </c>
      <c r="C349" s="2" t="s">
        <v>188</v>
      </c>
      <c r="D349" t="str">
        <f t="shared" si="5"/>
        <v>NO</v>
      </c>
    </row>
  </sheetData>
  <autoFilter ref="B1:D349">
    <filterColumn colId="2">
      <filters>
        <filter val="NO"/>
      </filters>
    </filterColumn>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I7" sqref="I7:I8"/>
    </sheetView>
  </sheetViews>
  <sheetFormatPr baseColWidth="10" defaultRowHeight="15" x14ac:dyDescent="0.25"/>
  <cols>
    <col min="1" max="1" width="5.85546875" customWidth="1"/>
    <col min="2" max="2" width="44.5703125" customWidth="1"/>
    <col min="3" max="3" width="18.5703125" style="20" customWidth="1"/>
    <col min="4" max="5" width="18.5703125" customWidth="1"/>
    <col min="6" max="6" width="29.42578125" customWidth="1"/>
  </cols>
  <sheetData>
    <row r="1" spans="1:6" ht="30" x14ac:dyDescent="0.25">
      <c r="A1" s="67"/>
      <c r="B1" s="69" t="s">
        <v>1039</v>
      </c>
      <c r="C1" s="70" t="s">
        <v>1040</v>
      </c>
      <c r="D1" s="69" t="s">
        <v>1045</v>
      </c>
      <c r="E1" s="69" t="s">
        <v>1046</v>
      </c>
      <c r="F1" s="70" t="s">
        <v>1048</v>
      </c>
    </row>
    <row r="2" spans="1:6" x14ac:dyDescent="0.25">
      <c r="A2" s="73">
        <v>1</v>
      </c>
      <c r="B2" s="71" t="s">
        <v>5</v>
      </c>
      <c r="C2" s="72">
        <f>+FORMATO!C2</f>
        <v>55</v>
      </c>
      <c r="D2" s="80">
        <f>+FORMATO!D2</f>
        <v>2.7512504499553621</v>
      </c>
      <c r="E2" s="110">
        <f>+FORMATO!E2</f>
        <v>5.0022735453733855E-2</v>
      </c>
      <c r="F2" s="272">
        <f>+SUM(D2:D5)/100</f>
        <v>2.7512504499553621E-2</v>
      </c>
    </row>
    <row r="3" spans="1:6" ht="30" x14ac:dyDescent="0.25">
      <c r="A3" s="73">
        <v>2</v>
      </c>
      <c r="B3" s="71" t="s">
        <v>189</v>
      </c>
      <c r="C3" s="72">
        <f>+FORMATO!C186</f>
        <v>7</v>
      </c>
      <c r="D3" s="80">
        <f>+FORMATO!D186</f>
        <v>0</v>
      </c>
      <c r="E3" s="110">
        <f>+FORMATO!E186</f>
        <v>0</v>
      </c>
      <c r="F3" s="272"/>
    </row>
    <row r="4" spans="1:6" ht="30" x14ac:dyDescent="0.25">
      <c r="A4" s="73">
        <v>3</v>
      </c>
      <c r="B4" s="71" t="s">
        <v>281</v>
      </c>
      <c r="C4" s="72">
        <f>+FORMATO!C278</f>
        <v>25</v>
      </c>
      <c r="D4" s="80">
        <f>+FORMATO!D278</f>
        <v>0</v>
      </c>
      <c r="E4" s="110">
        <f>+FORMATO!E278</f>
        <v>0</v>
      </c>
      <c r="F4" s="272"/>
    </row>
    <row r="5" spans="1:6" ht="30" x14ac:dyDescent="0.25">
      <c r="A5" s="73">
        <v>4</v>
      </c>
      <c r="B5" s="71" t="s">
        <v>402</v>
      </c>
      <c r="C5" s="72">
        <f>+FORMATO!C399</f>
        <v>13</v>
      </c>
      <c r="D5" s="80">
        <f>+FORMATO!D399</f>
        <v>0</v>
      </c>
      <c r="E5" s="110">
        <f>+FORMATO!E399</f>
        <v>0</v>
      </c>
      <c r="F5" s="272"/>
    </row>
    <row r="6" spans="1:6" x14ac:dyDescent="0.25">
      <c r="A6" s="74"/>
      <c r="B6" s="75"/>
      <c r="C6" s="76"/>
      <c r="D6" s="78"/>
      <c r="E6" s="77"/>
      <c r="F6" s="79"/>
    </row>
    <row r="7" spans="1:6" x14ac:dyDescent="0.25">
      <c r="A7" s="74"/>
      <c r="B7" s="75"/>
      <c r="C7" s="76"/>
      <c r="D7" s="78"/>
      <c r="E7" s="77"/>
      <c r="F7" s="79"/>
    </row>
    <row r="9" spans="1:6" x14ac:dyDescent="0.25">
      <c r="F9" s="83"/>
    </row>
    <row r="12" spans="1:6" x14ac:dyDescent="0.25">
      <c r="F12" s="84"/>
    </row>
  </sheetData>
  <mergeCells count="1">
    <mergeCell ref="F2:F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workbookViewId="0">
      <selection activeCell="D11" sqref="D11"/>
    </sheetView>
  </sheetViews>
  <sheetFormatPr baseColWidth="10" defaultRowHeight="15" x14ac:dyDescent="0.25"/>
  <cols>
    <col min="2" max="2" width="56" customWidth="1"/>
    <col min="3" max="4" width="13.5703125" customWidth="1"/>
    <col min="5" max="5" width="20.7109375" customWidth="1"/>
  </cols>
  <sheetData>
    <row r="2" spans="2:5" ht="30" x14ac:dyDescent="0.25">
      <c r="B2" s="69" t="s">
        <v>1042</v>
      </c>
      <c r="C2" s="70" t="s">
        <v>1040</v>
      </c>
      <c r="D2" s="69" t="s">
        <v>1041</v>
      </c>
      <c r="E2" s="69" t="s">
        <v>1044</v>
      </c>
    </row>
    <row r="3" spans="2:5" ht="30" x14ac:dyDescent="0.25">
      <c r="B3" s="116" t="s">
        <v>6</v>
      </c>
      <c r="C3" s="117">
        <v>5</v>
      </c>
      <c r="D3" s="118">
        <v>2.4473802759852403</v>
      </c>
      <c r="E3" s="119">
        <v>0.48947605519704807</v>
      </c>
    </row>
    <row r="4" spans="2:5" x14ac:dyDescent="0.25">
      <c r="B4" s="116" t="s">
        <v>26</v>
      </c>
      <c r="C4" s="117">
        <v>1</v>
      </c>
      <c r="D4" s="118">
        <v>0.54449645499999999</v>
      </c>
      <c r="E4" s="119">
        <v>0.54449645499999999</v>
      </c>
    </row>
    <row r="5" spans="2:5" x14ac:dyDescent="0.25">
      <c r="B5" s="116" t="s">
        <v>31</v>
      </c>
      <c r="C5" s="117">
        <v>1</v>
      </c>
      <c r="D5" s="118">
        <v>0.5</v>
      </c>
      <c r="E5" s="119">
        <v>0.5</v>
      </c>
    </row>
    <row r="6" spans="2:5" x14ac:dyDescent="0.25">
      <c r="B6" s="116" t="s">
        <v>36</v>
      </c>
      <c r="C6" s="117">
        <v>6</v>
      </c>
      <c r="D6" s="118">
        <v>1.8658110369013814</v>
      </c>
      <c r="E6" s="119">
        <v>0.31096850615023025</v>
      </c>
    </row>
    <row r="7" spans="2:5" x14ac:dyDescent="0.25">
      <c r="B7" s="116" t="s">
        <v>56</v>
      </c>
      <c r="C7" s="117">
        <v>10</v>
      </c>
      <c r="D7" s="118">
        <v>6.3289148622500013</v>
      </c>
      <c r="E7" s="119">
        <v>0.63289148622500013</v>
      </c>
    </row>
    <row r="8" spans="2:5" x14ac:dyDescent="0.25">
      <c r="B8" s="116" t="s">
        <v>92</v>
      </c>
      <c r="C8" s="117">
        <v>6</v>
      </c>
      <c r="D8" s="118">
        <v>5.1940235294117647</v>
      </c>
      <c r="E8" s="119">
        <v>0.86567058823529408</v>
      </c>
    </row>
    <row r="9" spans="2:5" x14ac:dyDescent="0.25">
      <c r="B9" s="116" t="s">
        <v>102</v>
      </c>
      <c r="C9" s="117">
        <v>2</v>
      </c>
      <c r="D9" s="118">
        <v>1.2658410292876621</v>
      </c>
      <c r="E9" s="119">
        <v>0.63292051464383103</v>
      </c>
    </row>
    <row r="10" spans="2:5" x14ac:dyDescent="0.25">
      <c r="B10" s="116" t="s">
        <v>112</v>
      </c>
      <c r="C10" s="117">
        <v>5</v>
      </c>
      <c r="D10" s="118">
        <v>4.3928661</v>
      </c>
      <c r="E10" s="119">
        <v>0.87857321999999993</v>
      </c>
    </row>
    <row r="11" spans="2:5" x14ac:dyDescent="0.25">
      <c r="B11" s="116" t="s">
        <v>125</v>
      </c>
      <c r="C11" s="117">
        <v>1</v>
      </c>
      <c r="D11" s="118">
        <v>0.53316666666666668</v>
      </c>
      <c r="E11" s="119">
        <v>0.53316666666666668</v>
      </c>
    </row>
    <row r="12" spans="2:5" x14ac:dyDescent="0.25">
      <c r="B12" s="116" t="s">
        <v>132</v>
      </c>
      <c r="C12" s="117">
        <v>4</v>
      </c>
      <c r="D12" s="118">
        <v>3.0681071668615112</v>
      </c>
      <c r="E12" s="119">
        <v>0.7670267917153778</v>
      </c>
    </row>
    <row r="13" spans="2:5" ht="30" x14ac:dyDescent="0.25">
      <c r="B13" s="116" t="s">
        <v>152</v>
      </c>
      <c r="C13" s="117">
        <v>1</v>
      </c>
      <c r="D13" s="118">
        <v>0.80949999999999989</v>
      </c>
      <c r="E13" s="119">
        <v>0.80949999999999989</v>
      </c>
    </row>
    <row r="14" spans="2:5" x14ac:dyDescent="0.25">
      <c r="B14" s="116" t="s">
        <v>156</v>
      </c>
      <c r="C14" s="117">
        <v>58</v>
      </c>
      <c r="D14" s="118">
        <v>55.256332059699965</v>
      </c>
      <c r="E14" s="119">
        <v>0.95269538033965462</v>
      </c>
    </row>
    <row r="15" spans="2:5" x14ac:dyDescent="0.25">
      <c r="B15" s="116" t="s">
        <v>190</v>
      </c>
      <c r="C15" s="117">
        <v>40</v>
      </c>
      <c r="D15" s="118">
        <v>11.548850063879211</v>
      </c>
      <c r="E15" s="119">
        <v>0.28872125159698026</v>
      </c>
    </row>
    <row r="16" spans="2:5" x14ac:dyDescent="0.25">
      <c r="B16" s="116" t="s">
        <v>207</v>
      </c>
      <c r="C16" s="117">
        <v>30</v>
      </c>
      <c r="D16" s="118">
        <v>8.3908161255968086</v>
      </c>
      <c r="E16" s="119">
        <v>0.27969387085322694</v>
      </c>
    </row>
    <row r="17" spans="2:5" x14ac:dyDescent="0.25">
      <c r="B17" s="116" t="s">
        <v>245</v>
      </c>
      <c r="C17" s="117">
        <v>5</v>
      </c>
      <c r="D17" s="118">
        <v>4.0780229812499993</v>
      </c>
      <c r="E17" s="119">
        <v>0.81560459624999992</v>
      </c>
    </row>
    <row r="18" spans="2:5" x14ac:dyDescent="0.25">
      <c r="B18" s="116" t="s">
        <v>257</v>
      </c>
      <c r="C18" s="117">
        <v>25</v>
      </c>
      <c r="D18" s="118">
        <v>9.5541960362339289</v>
      </c>
      <c r="E18" s="119">
        <v>0.38216784144935717</v>
      </c>
    </row>
    <row r="19" spans="2:5" x14ac:dyDescent="0.25">
      <c r="B19" s="116" t="s">
        <v>282</v>
      </c>
      <c r="C19" s="117">
        <v>10</v>
      </c>
      <c r="D19" s="118">
        <v>6.4133771272376086</v>
      </c>
      <c r="E19" s="119">
        <v>0.64133771272376083</v>
      </c>
    </row>
    <row r="20" spans="2:5" x14ac:dyDescent="0.25">
      <c r="B20" s="116" t="s">
        <v>296</v>
      </c>
      <c r="C20" s="117">
        <v>30</v>
      </c>
      <c r="D20" s="118">
        <v>8.7733363636363642</v>
      </c>
      <c r="E20" s="119">
        <v>0.29244454545454546</v>
      </c>
    </row>
    <row r="21" spans="2:5" x14ac:dyDescent="0.25">
      <c r="B21" s="116" t="s">
        <v>312</v>
      </c>
      <c r="C21" s="117">
        <v>5</v>
      </c>
      <c r="D21" s="118">
        <v>1.2875760744999998</v>
      </c>
      <c r="E21" s="119">
        <v>0.25751521489999996</v>
      </c>
    </row>
    <row r="22" spans="2:5" x14ac:dyDescent="0.25">
      <c r="B22" s="116" t="s">
        <v>329</v>
      </c>
      <c r="C22" s="117">
        <v>30</v>
      </c>
      <c r="D22" s="118">
        <v>8.456031245454545</v>
      </c>
      <c r="E22" s="119">
        <v>0.28186770818181817</v>
      </c>
    </row>
    <row r="23" spans="2:5" x14ac:dyDescent="0.25">
      <c r="B23" s="116" t="s">
        <v>355</v>
      </c>
      <c r="C23" s="117">
        <v>10</v>
      </c>
      <c r="D23" s="118">
        <v>2.6810348280476193</v>
      </c>
      <c r="E23" s="119">
        <v>0.26810348280476193</v>
      </c>
    </row>
    <row r="24" spans="2:5" x14ac:dyDescent="0.25">
      <c r="B24" s="116" t="s">
        <v>383</v>
      </c>
      <c r="C24" s="117">
        <v>15</v>
      </c>
      <c r="D24" s="118">
        <v>6.1775728500000007</v>
      </c>
      <c r="E24" s="119">
        <v>0.41183819000000005</v>
      </c>
    </row>
    <row r="25" spans="2:5" x14ac:dyDescent="0.25">
      <c r="B25" s="116" t="s">
        <v>403</v>
      </c>
      <c r="C25" s="117">
        <v>9</v>
      </c>
      <c r="D25" s="118">
        <v>6.461016428571428</v>
      </c>
      <c r="E25" s="119">
        <v>0.71789071428571427</v>
      </c>
    </row>
    <row r="26" spans="2:5" x14ac:dyDescent="0.25">
      <c r="B26" s="116" t="s">
        <v>415</v>
      </c>
      <c r="C26" s="117">
        <v>6</v>
      </c>
      <c r="D26" s="118">
        <v>2.8700769230769234</v>
      </c>
      <c r="E26" s="119">
        <v>0.47834615384615392</v>
      </c>
    </row>
    <row r="27" spans="2:5" x14ac:dyDescent="0.25">
      <c r="B27" s="116" t="s">
        <v>425</v>
      </c>
      <c r="C27" s="117">
        <v>9</v>
      </c>
      <c r="D27" s="118">
        <v>8.9956800000000001</v>
      </c>
      <c r="E27" s="119">
        <v>0.99951999999999996</v>
      </c>
    </row>
    <row r="28" spans="2:5" x14ac:dyDescent="0.25">
      <c r="B28" s="116" t="s">
        <v>433</v>
      </c>
      <c r="C28" s="117">
        <v>10</v>
      </c>
      <c r="D28" s="118">
        <v>5.5790821005172706</v>
      </c>
      <c r="E28" s="119">
        <v>0.55790821005172708</v>
      </c>
    </row>
    <row r="29" spans="2:5" x14ac:dyDescent="0.25">
      <c r="B29" s="116" t="s">
        <v>448</v>
      </c>
      <c r="C29" s="117">
        <v>6</v>
      </c>
      <c r="D29" s="118">
        <v>3.1121906208118366</v>
      </c>
      <c r="E29" s="119">
        <v>0.51869843680197281</v>
      </c>
    </row>
    <row r="30" spans="2:5" x14ac:dyDescent="0.25">
      <c r="B30" s="116" t="s">
        <v>461</v>
      </c>
      <c r="C30" s="117">
        <v>60</v>
      </c>
      <c r="D30" s="118">
        <v>30.616076165969762</v>
      </c>
      <c r="E30" s="119">
        <v>0.51026793609949606</v>
      </c>
    </row>
  </sheetData>
  <conditionalFormatting sqref="B3">
    <cfRule type="cellIs" dxfId="23" priority="19" operator="equal">
      <formula>B2</formula>
    </cfRule>
  </conditionalFormatting>
  <conditionalFormatting sqref="B3">
    <cfRule type="expression" dxfId="22" priority="18">
      <formula>$A3=2</formula>
    </cfRule>
  </conditionalFormatting>
  <conditionalFormatting sqref="B4:B30">
    <cfRule type="cellIs" dxfId="21" priority="14" operator="equal">
      <formula>B3</formula>
    </cfRule>
  </conditionalFormatting>
  <conditionalFormatting sqref="B4:B30">
    <cfRule type="expression" dxfId="20" priority="13">
      <formula>$A4=2</formula>
    </cfRule>
  </conditionalFormatting>
  <conditionalFormatting sqref="C3">
    <cfRule type="expression" dxfId="19" priority="8">
      <formula>B3=B2</formula>
    </cfRule>
  </conditionalFormatting>
  <conditionalFormatting sqref="D3">
    <cfRule type="expression" dxfId="18" priority="7">
      <formula>B3=B2</formula>
    </cfRule>
  </conditionalFormatting>
  <conditionalFormatting sqref="E3">
    <cfRule type="expression" dxfId="17" priority="6">
      <formula>B3=B2</formula>
    </cfRule>
  </conditionalFormatting>
  <conditionalFormatting sqref="C3:E3">
    <cfRule type="expression" dxfId="16" priority="5">
      <formula>$A3=2</formula>
    </cfRule>
  </conditionalFormatting>
  <conditionalFormatting sqref="C4:C30">
    <cfRule type="expression" dxfId="15" priority="4">
      <formula>B4=B3</formula>
    </cfRule>
  </conditionalFormatting>
  <conditionalFormatting sqref="D4:D30">
    <cfRule type="expression" dxfId="14" priority="3">
      <formula>B4=B3</formula>
    </cfRule>
  </conditionalFormatting>
  <conditionalFormatting sqref="E4:E30">
    <cfRule type="expression" dxfId="13" priority="2">
      <formula>B4=B3</formula>
    </cfRule>
  </conditionalFormatting>
  <conditionalFormatting sqref="C4:E30">
    <cfRule type="expression" dxfId="12" priority="1">
      <formula>$A4=2</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0"/>
  <sheetViews>
    <sheetView workbookViewId="0">
      <selection activeCell="E7" sqref="E7"/>
    </sheetView>
  </sheetViews>
  <sheetFormatPr baseColWidth="10" defaultRowHeight="15" x14ac:dyDescent="0.25"/>
  <cols>
    <col min="2" max="2" width="49.140625" customWidth="1"/>
    <col min="3" max="3" width="13.7109375" customWidth="1"/>
    <col min="4" max="4" width="14.28515625" customWidth="1"/>
    <col min="5" max="5" width="18.85546875" style="68" customWidth="1"/>
  </cols>
  <sheetData>
    <row r="2" spans="2:5" ht="30" x14ac:dyDescent="0.25">
      <c r="B2" s="69" t="s">
        <v>1043</v>
      </c>
      <c r="C2" s="70" t="s">
        <v>1040</v>
      </c>
      <c r="D2" s="69" t="s">
        <v>1041</v>
      </c>
      <c r="E2" s="82" t="s">
        <v>1044</v>
      </c>
    </row>
    <row r="3" spans="2:5" x14ac:dyDescent="0.25">
      <c r="B3" s="120" t="s">
        <v>7</v>
      </c>
      <c r="C3" s="138">
        <v>23</v>
      </c>
      <c r="D3" s="138">
        <v>13.267189356778916</v>
      </c>
      <c r="E3" s="139">
        <v>0.57683431985995282</v>
      </c>
    </row>
    <row r="4" spans="2:5" x14ac:dyDescent="0.25">
      <c r="B4" s="120" t="s">
        <v>13</v>
      </c>
      <c r="C4" s="138">
        <v>42</v>
      </c>
      <c r="D4" s="138">
        <v>20.533491220804883</v>
      </c>
      <c r="E4" s="139">
        <v>0.48889264811440197</v>
      </c>
    </row>
    <row r="5" spans="2:5" x14ac:dyDescent="0.25">
      <c r="B5" s="120" t="s">
        <v>18</v>
      </c>
      <c r="C5" s="138">
        <v>10</v>
      </c>
      <c r="D5" s="138">
        <v>4.9924046676918641</v>
      </c>
      <c r="E5" s="139">
        <v>0.49924046676918643</v>
      </c>
    </row>
    <row r="6" spans="2:5" x14ac:dyDescent="0.25">
      <c r="B6" s="120" t="s">
        <v>22</v>
      </c>
      <c r="C6" s="138">
        <v>25</v>
      </c>
      <c r="D6" s="138">
        <v>10.154520274429146</v>
      </c>
      <c r="E6" s="139">
        <v>0.40618081097716585</v>
      </c>
    </row>
    <row r="7" spans="2:5" x14ac:dyDescent="0.25">
      <c r="B7" s="120" t="s">
        <v>27</v>
      </c>
      <c r="C7" s="138">
        <v>100</v>
      </c>
      <c r="D7" s="138">
        <v>54.449645500000003</v>
      </c>
      <c r="E7" s="139">
        <v>0.54449645499999999</v>
      </c>
    </row>
    <row r="8" spans="2:5" x14ac:dyDescent="0.25">
      <c r="B8" s="120" t="s">
        <v>32</v>
      </c>
      <c r="C8" s="138">
        <v>100</v>
      </c>
      <c r="D8" s="138">
        <v>50</v>
      </c>
      <c r="E8" s="139">
        <v>0.5</v>
      </c>
    </row>
    <row r="9" spans="2:5" x14ac:dyDescent="0.25">
      <c r="B9" s="120" t="s">
        <v>37</v>
      </c>
      <c r="C9" s="138">
        <v>41</v>
      </c>
      <c r="D9" s="138">
        <v>16.904491286183333</v>
      </c>
      <c r="E9" s="139">
        <v>0.41230466551666667</v>
      </c>
    </row>
    <row r="10" spans="2:5" x14ac:dyDescent="0.25">
      <c r="B10" s="120" t="s">
        <v>46</v>
      </c>
      <c r="C10" s="138">
        <v>27</v>
      </c>
      <c r="D10" s="138">
        <v>10.577496967077002</v>
      </c>
      <c r="E10" s="139">
        <v>0.39175914692877783</v>
      </c>
    </row>
    <row r="11" spans="2:5" x14ac:dyDescent="0.25">
      <c r="B11" s="120" t="s">
        <v>50</v>
      </c>
      <c r="C11" s="138">
        <v>27</v>
      </c>
      <c r="D11" s="138">
        <v>0.32400000000000007</v>
      </c>
      <c r="E11" s="139">
        <v>1.2000000000000002E-2</v>
      </c>
    </row>
    <row r="12" spans="2:5" x14ac:dyDescent="0.25">
      <c r="B12" s="120" t="s">
        <v>53</v>
      </c>
      <c r="C12" s="138">
        <v>5</v>
      </c>
      <c r="D12" s="138">
        <v>3.290862361762688</v>
      </c>
      <c r="E12" s="139">
        <v>0.65817247235253762</v>
      </c>
    </row>
    <row r="13" spans="2:5" x14ac:dyDescent="0.25">
      <c r="B13" s="120" t="s">
        <v>57</v>
      </c>
      <c r="C13" s="138">
        <v>60.389000000000003</v>
      </c>
      <c r="D13" s="138">
        <v>36.820381080000004</v>
      </c>
      <c r="E13" s="139">
        <v>0.60972000000000004</v>
      </c>
    </row>
    <row r="14" spans="2:5" x14ac:dyDescent="0.25">
      <c r="B14" s="120" t="s">
        <v>65</v>
      </c>
      <c r="C14" s="138">
        <v>13.192</v>
      </c>
      <c r="D14" s="138">
        <v>9.3952104800000011</v>
      </c>
      <c r="E14" s="139">
        <v>0.7121900000000001</v>
      </c>
    </row>
    <row r="15" spans="2:5" x14ac:dyDescent="0.25">
      <c r="B15" s="120" t="s">
        <v>75</v>
      </c>
      <c r="C15" s="138">
        <v>4.5759999999999996</v>
      </c>
      <c r="D15" s="138">
        <v>1.6015999999999999</v>
      </c>
      <c r="E15" s="139">
        <v>0.35000000000000003</v>
      </c>
    </row>
    <row r="16" spans="2:5" x14ac:dyDescent="0.25">
      <c r="B16" s="120" t="s">
        <v>79</v>
      </c>
      <c r="C16" s="138">
        <v>2.86</v>
      </c>
      <c r="D16" s="138">
        <v>0.1144</v>
      </c>
      <c r="E16" s="139">
        <v>0.04</v>
      </c>
    </row>
    <row r="17" spans="2:5" x14ac:dyDescent="0.25">
      <c r="B17" s="120" t="s">
        <v>83</v>
      </c>
      <c r="C17" s="138">
        <v>11.065</v>
      </c>
      <c r="D17" s="138">
        <v>11.065</v>
      </c>
      <c r="E17" s="139">
        <v>1</v>
      </c>
    </row>
    <row r="18" spans="2:5" x14ac:dyDescent="0.25">
      <c r="B18" s="120" t="s">
        <v>85</v>
      </c>
      <c r="C18" s="138">
        <v>2.4449999999999998</v>
      </c>
      <c r="D18" s="138">
        <v>1.4298359999999999</v>
      </c>
      <c r="E18" s="139">
        <v>0.58479999999999999</v>
      </c>
    </row>
    <row r="19" spans="2:5" x14ac:dyDescent="0.25">
      <c r="B19" s="120" t="s">
        <v>88</v>
      </c>
      <c r="C19" s="138">
        <v>5.4729999999999999</v>
      </c>
      <c r="D19" s="138">
        <v>2.8627210624999999</v>
      </c>
      <c r="E19" s="139">
        <v>0.52306249999999999</v>
      </c>
    </row>
    <row r="20" spans="2:5" x14ac:dyDescent="0.25">
      <c r="B20" s="120" t="s">
        <v>93</v>
      </c>
      <c r="C20" s="138">
        <v>100</v>
      </c>
      <c r="D20" s="138">
        <v>86.567058823529408</v>
      </c>
      <c r="E20" s="139">
        <v>0.86567058823529408</v>
      </c>
    </row>
    <row r="21" spans="2:5" x14ac:dyDescent="0.25">
      <c r="B21" s="120" t="s">
        <v>103</v>
      </c>
      <c r="C21" s="138">
        <v>24.308</v>
      </c>
      <c r="D21" s="138">
        <v>15.231145735811683</v>
      </c>
      <c r="E21" s="139">
        <v>0.62658983609559338</v>
      </c>
    </row>
    <row r="22" spans="2:5" x14ac:dyDescent="0.25">
      <c r="B22" s="120" t="s">
        <v>106</v>
      </c>
      <c r="C22" s="138">
        <v>75.691999999999993</v>
      </c>
      <c r="D22" s="138">
        <v>48.06090572857142</v>
      </c>
      <c r="E22" s="139">
        <v>0.63495357142857134</v>
      </c>
    </row>
    <row r="23" spans="2:5" x14ac:dyDescent="0.25">
      <c r="B23" s="120" t="s">
        <v>113</v>
      </c>
      <c r="C23" s="138">
        <v>85.328000000000003</v>
      </c>
      <c r="D23" s="138">
        <v>81.061599999999999</v>
      </c>
      <c r="E23" s="139">
        <v>0.95</v>
      </c>
    </row>
    <row r="24" spans="2:5" ht="30" x14ac:dyDescent="0.25">
      <c r="B24" s="120" t="s">
        <v>116</v>
      </c>
      <c r="C24" s="138">
        <v>3.9380000000000002</v>
      </c>
      <c r="D24" s="138">
        <v>1.9690000000000001</v>
      </c>
      <c r="E24" s="139">
        <v>0.5</v>
      </c>
    </row>
    <row r="25" spans="2:5" ht="30" x14ac:dyDescent="0.25">
      <c r="B25" s="120" t="s">
        <v>119</v>
      </c>
      <c r="C25" s="138">
        <v>10.734</v>
      </c>
      <c r="D25" s="138">
        <v>4.8267220000000011</v>
      </c>
      <c r="E25" s="139">
        <v>0.44966666666666677</v>
      </c>
    </row>
    <row r="26" spans="2:5" x14ac:dyDescent="0.25">
      <c r="B26" s="120" t="s">
        <v>126</v>
      </c>
      <c r="C26" s="138">
        <v>100</v>
      </c>
      <c r="D26" s="138">
        <v>53.316666666666663</v>
      </c>
      <c r="E26" s="139">
        <v>0.53316666666666668</v>
      </c>
    </row>
    <row r="27" spans="2:5" x14ac:dyDescent="0.25">
      <c r="B27" s="120" t="s">
        <v>133</v>
      </c>
      <c r="C27" s="138">
        <v>35</v>
      </c>
      <c r="D27" s="138">
        <v>29.807109166666667</v>
      </c>
      <c r="E27" s="139">
        <v>0.85163169047619047</v>
      </c>
    </row>
    <row r="28" spans="2:5" x14ac:dyDescent="0.25">
      <c r="B28" s="120" t="s">
        <v>138</v>
      </c>
      <c r="C28" s="138">
        <v>15</v>
      </c>
      <c r="D28" s="138">
        <v>7.7868359999999992</v>
      </c>
      <c r="E28" s="139">
        <v>0.51912239999999998</v>
      </c>
    </row>
    <row r="29" spans="2:5" x14ac:dyDescent="0.25">
      <c r="B29" s="120" t="s">
        <v>141</v>
      </c>
      <c r="C29" s="138">
        <v>25</v>
      </c>
      <c r="D29" s="138">
        <v>20.392401872429872</v>
      </c>
      <c r="E29" s="139">
        <v>0.81569607489719487</v>
      </c>
    </row>
    <row r="30" spans="2:5" ht="30" x14ac:dyDescent="0.25">
      <c r="B30" s="120" t="s">
        <v>146</v>
      </c>
      <c r="C30" s="138">
        <v>25</v>
      </c>
      <c r="D30" s="138">
        <v>18.716332132441241</v>
      </c>
      <c r="E30" s="139">
        <v>0.74865328529764963</v>
      </c>
    </row>
    <row r="31" spans="2:5" x14ac:dyDescent="0.25">
      <c r="B31" s="120" t="s">
        <v>153</v>
      </c>
      <c r="C31" s="138">
        <v>100</v>
      </c>
      <c r="D31" s="138">
        <v>80.949999999999989</v>
      </c>
      <c r="E31" s="139">
        <v>0.80949999999999989</v>
      </c>
    </row>
    <row r="32" spans="2:5" x14ac:dyDescent="0.25">
      <c r="B32" s="120" t="s">
        <v>157</v>
      </c>
      <c r="C32" s="138">
        <v>1</v>
      </c>
      <c r="D32" s="138">
        <v>0.62222222222222212</v>
      </c>
      <c r="E32" s="139">
        <v>0.62222222222222212</v>
      </c>
    </row>
    <row r="33" spans="2:5" x14ac:dyDescent="0.25">
      <c r="B33" s="120" t="s">
        <v>160</v>
      </c>
      <c r="C33" s="138">
        <v>1</v>
      </c>
      <c r="D33" s="138">
        <v>0</v>
      </c>
      <c r="E33" s="139">
        <v>0</v>
      </c>
    </row>
    <row r="34" spans="2:5" x14ac:dyDescent="0.25">
      <c r="B34" s="120" t="s">
        <v>162</v>
      </c>
      <c r="C34" s="138">
        <v>2</v>
      </c>
      <c r="D34" s="138">
        <v>2</v>
      </c>
      <c r="E34" s="139">
        <v>1</v>
      </c>
    </row>
    <row r="35" spans="2:5" x14ac:dyDescent="0.25">
      <c r="B35" s="120" t="s">
        <v>164</v>
      </c>
      <c r="C35" s="138">
        <v>90</v>
      </c>
      <c r="D35" s="138">
        <v>89.468478618975496</v>
      </c>
      <c r="E35" s="139">
        <v>0.99409420687750549</v>
      </c>
    </row>
    <row r="36" spans="2:5" x14ac:dyDescent="0.25">
      <c r="B36" s="120" t="s">
        <v>169</v>
      </c>
      <c r="C36" s="138">
        <v>1</v>
      </c>
      <c r="D36" s="138">
        <v>0.75020932705413079</v>
      </c>
      <c r="E36" s="139">
        <v>0.75020932705413079</v>
      </c>
    </row>
    <row r="37" spans="2:5" x14ac:dyDescent="0.25">
      <c r="B37" s="120" t="s">
        <v>173</v>
      </c>
      <c r="C37" s="138">
        <v>1</v>
      </c>
      <c r="D37" s="138">
        <v>0.74165000000000003</v>
      </c>
      <c r="E37" s="139">
        <v>0.74165000000000003</v>
      </c>
    </row>
    <row r="38" spans="2:5" x14ac:dyDescent="0.25">
      <c r="B38" s="120" t="s">
        <v>177</v>
      </c>
      <c r="C38" s="138">
        <v>1</v>
      </c>
      <c r="D38" s="138">
        <v>0.24779999548304318</v>
      </c>
      <c r="E38" s="139">
        <v>0.24779999548304318</v>
      </c>
    </row>
    <row r="39" spans="2:5" x14ac:dyDescent="0.25">
      <c r="B39" s="120" t="s">
        <v>179</v>
      </c>
      <c r="C39" s="138">
        <v>1</v>
      </c>
      <c r="D39" s="138">
        <v>0.875</v>
      </c>
      <c r="E39" s="139">
        <v>0.875</v>
      </c>
    </row>
    <row r="40" spans="2:5" x14ac:dyDescent="0.25">
      <c r="B40" s="120" t="s">
        <v>181</v>
      </c>
      <c r="C40" s="138">
        <v>1</v>
      </c>
      <c r="D40" s="138">
        <v>0.21481481481481485</v>
      </c>
      <c r="E40" s="139">
        <v>0.21481481481481485</v>
      </c>
    </row>
    <row r="41" spans="2:5" x14ac:dyDescent="0.25">
      <c r="B41" s="120" t="s">
        <v>183</v>
      </c>
      <c r="C41" s="138">
        <v>1</v>
      </c>
      <c r="D41" s="138">
        <v>0.34936305541573609</v>
      </c>
      <c r="E41" s="139">
        <v>0.34936305541573609</v>
      </c>
    </row>
    <row r="42" spans="2:5" ht="30" x14ac:dyDescent="0.25">
      <c r="B42" s="120" t="s">
        <v>191</v>
      </c>
      <c r="C42" s="138">
        <v>8.0440000000000005</v>
      </c>
      <c r="D42" s="138">
        <v>1.8673571428571429</v>
      </c>
      <c r="E42" s="139">
        <v>0.23214285714285715</v>
      </c>
    </row>
    <row r="43" spans="2:5" ht="30" x14ac:dyDescent="0.25">
      <c r="B43" s="120" t="s">
        <v>195</v>
      </c>
      <c r="C43" s="138">
        <v>1.4850000000000001</v>
      </c>
      <c r="D43" s="138">
        <v>0.80407920731707327</v>
      </c>
      <c r="E43" s="139">
        <v>0.5414674796747968</v>
      </c>
    </row>
    <row r="44" spans="2:5" ht="30" x14ac:dyDescent="0.25">
      <c r="B44" s="120" t="s">
        <v>198</v>
      </c>
      <c r="C44" s="138">
        <v>90.471000000000004</v>
      </c>
      <c r="D44" s="138">
        <v>26.200688809523811</v>
      </c>
      <c r="E44" s="139">
        <v>0.28960317460317458</v>
      </c>
    </row>
    <row r="45" spans="2:5" ht="30" x14ac:dyDescent="0.25">
      <c r="B45" s="120" t="s">
        <v>208</v>
      </c>
      <c r="C45" s="138">
        <v>81.926000000000002</v>
      </c>
      <c r="D45" s="138">
        <v>22.189394762489357</v>
      </c>
      <c r="E45" s="139">
        <v>0.27084679787234034</v>
      </c>
    </row>
    <row r="46" spans="2:5" x14ac:dyDescent="0.25">
      <c r="B46" s="120" t="s">
        <v>227</v>
      </c>
      <c r="C46" s="138">
        <v>10.353999999999999</v>
      </c>
      <c r="D46" s="138">
        <v>2.0237807603333331</v>
      </c>
      <c r="E46" s="139">
        <v>0.19545883333333333</v>
      </c>
    </row>
    <row r="47" spans="2:5" ht="30" x14ac:dyDescent="0.25">
      <c r="B47" s="120" t="s">
        <v>235</v>
      </c>
      <c r="C47" s="138">
        <v>4.5670000000000002</v>
      </c>
      <c r="D47" s="138">
        <v>1.8358769124999998</v>
      </c>
      <c r="E47" s="139">
        <v>0.40198749999999994</v>
      </c>
    </row>
    <row r="48" spans="2:5" ht="30" x14ac:dyDescent="0.25">
      <c r="B48" s="120" t="s">
        <v>241</v>
      </c>
      <c r="C48" s="138">
        <v>3.153</v>
      </c>
      <c r="D48" s="138">
        <v>1.92033465</v>
      </c>
      <c r="E48" s="139">
        <v>0.60904999999999998</v>
      </c>
    </row>
    <row r="49" spans="2:5" x14ac:dyDescent="0.25">
      <c r="B49" s="120" t="s">
        <v>246</v>
      </c>
      <c r="C49" s="138">
        <v>36.090000000000003</v>
      </c>
      <c r="D49" s="138">
        <v>21.456858374999999</v>
      </c>
      <c r="E49" s="139">
        <v>0.59453749999999994</v>
      </c>
    </row>
    <row r="50" spans="2:5" x14ac:dyDescent="0.25">
      <c r="B50" s="120" t="s">
        <v>250</v>
      </c>
      <c r="C50" s="138">
        <v>18.797000000000001</v>
      </c>
      <c r="D50" s="138">
        <v>16.400382499999999</v>
      </c>
      <c r="E50" s="139">
        <v>0.87249999999999994</v>
      </c>
    </row>
    <row r="51" spans="2:5" ht="30" x14ac:dyDescent="0.25">
      <c r="B51" s="120" t="s">
        <v>254</v>
      </c>
      <c r="C51" s="138">
        <v>45.113</v>
      </c>
      <c r="D51" s="138">
        <v>43.703218749999998</v>
      </c>
      <c r="E51" s="139">
        <v>0.96875</v>
      </c>
    </row>
    <row r="52" spans="2:5" x14ac:dyDescent="0.25">
      <c r="B52" s="120" t="s">
        <v>258</v>
      </c>
      <c r="C52" s="138">
        <v>8.8800000000000008</v>
      </c>
      <c r="D52" s="138">
        <v>5.0372857142857148</v>
      </c>
      <c r="E52" s="139">
        <v>0.56726190476190474</v>
      </c>
    </row>
    <row r="53" spans="2:5" ht="30" x14ac:dyDescent="0.25">
      <c r="B53" s="120" t="s">
        <v>261</v>
      </c>
      <c r="C53" s="138">
        <v>15.992000000000001</v>
      </c>
      <c r="D53" s="138">
        <v>6.3781426666666672</v>
      </c>
      <c r="E53" s="139">
        <v>0.39883333333333332</v>
      </c>
    </row>
    <row r="54" spans="2:5" ht="30" x14ac:dyDescent="0.25">
      <c r="B54" s="120" t="s">
        <v>268</v>
      </c>
      <c r="C54" s="138">
        <v>53.505000000000003</v>
      </c>
      <c r="D54" s="138">
        <v>15.962325000000003</v>
      </c>
      <c r="E54" s="139">
        <v>0.29833333333333339</v>
      </c>
    </row>
    <row r="55" spans="2:5" ht="30" x14ac:dyDescent="0.25">
      <c r="B55" s="120" t="s">
        <v>274</v>
      </c>
      <c r="C55" s="138">
        <v>21.623000000000001</v>
      </c>
      <c r="D55" s="138">
        <v>10.839030763983333</v>
      </c>
      <c r="E55" s="139">
        <v>0.50127321666666658</v>
      </c>
    </row>
    <row r="56" spans="2:5" x14ac:dyDescent="0.25">
      <c r="B56" s="120" t="s">
        <v>283</v>
      </c>
      <c r="C56" s="138">
        <v>80</v>
      </c>
      <c r="D56" s="138">
        <v>56.545134908739719</v>
      </c>
      <c r="E56" s="139">
        <v>0.70681418635924653</v>
      </c>
    </row>
    <row r="57" spans="2:5" ht="45" x14ac:dyDescent="0.25">
      <c r="B57" s="120" t="s">
        <v>289</v>
      </c>
      <c r="C57" s="138">
        <v>10</v>
      </c>
      <c r="D57" s="138">
        <v>0</v>
      </c>
      <c r="E57" s="139">
        <v>0</v>
      </c>
    </row>
    <row r="58" spans="2:5" x14ac:dyDescent="0.25">
      <c r="B58" s="120" t="s">
        <v>291</v>
      </c>
      <c r="C58" s="138">
        <v>10</v>
      </c>
      <c r="D58" s="138">
        <v>7.5886363636363638</v>
      </c>
      <c r="E58" s="139">
        <v>0.75886363636363641</v>
      </c>
    </row>
    <row r="59" spans="2:5" ht="30" x14ac:dyDescent="0.25">
      <c r="B59" s="120" t="s">
        <v>297</v>
      </c>
      <c r="C59" s="138">
        <v>10</v>
      </c>
      <c r="D59" s="138">
        <v>4.545454545454545</v>
      </c>
      <c r="E59" s="139">
        <v>0.45454545454545447</v>
      </c>
    </row>
    <row r="60" spans="2:5" ht="30" x14ac:dyDescent="0.25">
      <c r="B60" s="120" t="s">
        <v>299</v>
      </c>
      <c r="C60" s="138">
        <v>45</v>
      </c>
      <c r="D60" s="138">
        <v>6.8040000000000003</v>
      </c>
      <c r="E60" s="139">
        <v>0.1512</v>
      </c>
    </row>
    <row r="61" spans="2:5" ht="30" x14ac:dyDescent="0.25">
      <c r="B61" s="120" t="s">
        <v>303</v>
      </c>
      <c r="C61" s="138">
        <v>40</v>
      </c>
      <c r="D61" s="138">
        <v>15.395</v>
      </c>
      <c r="E61" s="139">
        <v>0.38487499999999997</v>
      </c>
    </row>
    <row r="62" spans="2:5" ht="60" x14ac:dyDescent="0.25">
      <c r="B62" s="120" t="s">
        <v>310</v>
      </c>
      <c r="C62" s="138">
        <v>5</v>
      </c>
      <c r="D62" s="138">
        <v>2.5</v>
      </c>
      <c r="E62" s="139">
        <v>0.5</v>
      </c>
    </row>
    <row r="63" spans="2:5" x14ac:dyDescent="0.25">
      <c r="B63" s="120" t="s">
        <v>313</v>
      </c>
      <c r="C63" s="138">
        <v>13.952999999999999</v>
      </c>
      <c r="D63" s="138">
        <v>6.69971899</v>
      </c>
      <c r="E63" s="139">
        <v>0.48016333333333333</v>
      </c>
    </row>
    <row r="64" spans="2:5" x14ac:dyDescent="0.25">
      <c r="B64" s="120" t="s">
        <v>320</v>
      </c>
      <c r="C64" s="138">
        <v>19.792999999999999</v>
      </c>
      <c r="D64" s="138">
        <v>18.803349999999998</v>
      </c>
      <c r="E64" s="139">
        <v>0.95</v>
      </c>
    </row>
    <row r="65" spans="2:5" x14ac:dyDescent="0.25">
      <c r="B65" s="120" t="s">
        <v>324</v>
      </c>
      <c r="C65" s="138">
        <v>66.254000000000005</v>
      </c>
      <c r="D65" s="138">
        <v>0.24845250000000002</v>
      </c>
      <c r="E65" s="139">
        <v>3.7499999999999999E-3</v>
      </c>
    </row>
    <row r="66" spans="2:5" ht="30" x14ac:dyDescent="0.25">
      <c r="B66" s="120" t="s">
        <v>330</v>
      </c>
      <c r="C66" s="138">
        <v>20</v>
      </c>
      <c r="D66" s="138">
        <v>1.2000000000000002</v>
      </c>
      <c r="E66" s="139">
        <v>6.0000000000000012E-2</v>
      </c>
    </row>
    <row r="67" spans="2:5" ht="30" x14ac:dyDescent="0.25">
      <c r="B67" s="120" t="s">
        <v>333</v>
      </c>
      <c r="C67" s="138">
        <v>27.3</v>
      </c>
      <c r="D67" s="138">
        <v>7.1574750000000007</v>
      </c>
      <c r="E67" s="139">
        <v>0.26217857142857143</v>
      </c>
    </row>
    <row r="68" spans="2:5" x14ac:dyDescent="0.25">
      <c r="B68" s="120" t="s">
        <v>340</v>
      </c>
      <c r="C68" s="138">
        <v>24.5</v>
      </c>
      <c r="D68" s="138">
        <v>10.379295818181818</v>
      </c>
      <c r="E68" s="139">
        <v>0.42364472727272728</v>
      </c>
    </row>
    <row r="69" spans="2:5" ht="30" x14ac:dyDescent="0.25">
      <c r="B69" s="120" t="s">
        <v>347</v>
      </c>
      <c r="C69" s="138">
        <v>12</v>
      </c>
      <c r="D69" s="138">
        <v>2.1600000000000006</v>
      </c>
      <c r="E69" s="139">
        <v>0.18000000000000005</v>
      </c>
    </row>
    <row r="70" spans="2:5" x14ac:dyDescent="0.25">
      <c r="B70" s="120" t="s">
        <v>351</v>
      </c>
      <c r="C70" s="138">
        <v>16.2</v>
      </c>
      <c r="D70" s="138">
        <v>7.29</v>
      </c>
      <c r="E70" s="139">
        <v>0.45</v>
      </c>
    </row>
    <row r="71" spans="2:5" ht="30" x14ac:dyDescent="0.25">
      <c r="B71" s="120" t="s">
        <v>356</v>
      </c>
      <c r="C71" s="138">
        <v>22.327999999999999</v>
      </c>
      <c r="D71" s="138">
        <v>10.127342857142857</v>
      </c>
      <c r="E71" s="139">
        <v>0.45357142857142857</v>
      </c>
    </row>
    <row r="72" spans="2:5" x14ac:dyDescent="0.25">
      <c r="B72" s="120" t="s">
        <v>364</v>
      </c>
      <c r="C72" s="138">
        <v>56.378</v>
      </c>
      <c r="D72" s="138">
        <v>12.924656500000001</v>
      </c>
      <c r="E72" s="139">
        <v>0.22925000000000001</v>
      </c>
    </row>
    <row r="73" spans="2:5" ht="30" x14ac:dyDescent="0.25">
      <c r="B73" s="120" t="s">
        <v>372</v>
      </c>
      <c r="C73" s="138">
        <v>4.0819999999999999</v>
      </c>
      <c r="D73" s="138">
        <v>3.0124955899999994</v>
      </c>
      <c r="E73" s="139">
        <v>0.73799499999999985</v>
      </c>
    </row>
    <row r="74" spans="2:5" x14ac:dyDescent="0.25">
      <c r="B74" s="120" t="s">
        <v>378</v>
      </c>
      <c r="C74" s="138">
        <v>17.212</v>
      </c>
      <c r="D74" s="138">
        <v>0.74585333333333337</v>
      </c>
      <c r="E74" s="139">
        <v>4.3333333333333335E-2</v>
      </c>
    </row>
    <row r="75" spans="2:5" x14ac:dyDescent="0.25">
      <c r="B75" s="120" t="s">
        <v>384</v>
      </c>
      <c r="C75" s="138">
        <v>12.928000000000001</v>
      </c>
      <c r="D75" s="138">
        <v>10.988800000000001</v>
      </c>
      <c r="E75" s="139">
        <v>0.85000000000000009</v>
      </c>
    </row>
    <row r="76" spans="2:5" ht="30" x14ac:dyDescent="0.25">
      <c r="B76" s="120" t="s">
        <v>390</v>
      </c>
      <c r="C76" s="138">
        <v>34.134</v>
      </c>
      <c r="D76" s="138">
        <v>20.514534000000005</v>
      </c>
      <c r="E76" s="139">
        <v>0.60100000000000009</v>
      </c>
    </row>
    <row r="77" spans="2:5" x14ac:dyDescent="0.25">
      <c r="B77" s="120" t="s">
        <v>393</v>
      </c>
      <c r="C77" s="138">
        <v>34.804000000000002</v>
      </c>
      <c r="D77" s="138">
        <v>8.0484249999999999</v>
      </c>
      <c r="E77" s="139">
        <v>0.23124999999999998</v>
      </c>
    </row>
    <row r="78" spans="2:5" ht="30" x14ac:dyDescent="0.25">
      <c r="B78" s="120" t="s">
        <v>399</v>
      </c>
      <c r="C78" s="138">
        <v>18.134</v>
      </c>
      <c r="D78" s="138">
        <v>1.6320599999999998</v>
      </c>
      <c r="E78" s="139">
        <v>8.9999999999999983E-2</v>
      </c>
    </row>
    <row r="79" spans="2:5" x14ac:dyDescent="0.25">
      <c r="B79" s="120" t="s">
        <v>404</v>
      </c>
      <c r="C79" s="138">
        <v>50</v>
      </c>
      <c r="D79" s="138">
        <v>42.752571428571429</v>
      </c>
      <c r="E79" s="139">
        <v>0.85505142857142857</v>
      </c>
    </row>
    <row r="80" spans="2:5" x14ac:dyDescent="0.25">
      <c r="B80" s="120" t="s">
        <v>409</v>
      </c>
      <c r="C80" s="138">
        <v>50</v>
      </c>
      <c r="D80" s="138">
        <v>29.0365</v>
      </c>
      <c r="E80" s="139">
        <v>0.58072999999999997</v>
      </c>
    </row>
    <row r="81" spans="2:5" x14ac:dyDescent="0.25">
      <c r="B81" s="120" t="s">
        <v>416</v>
      </c>
      <c r="C81" s="138">
        <v>50</v>
      </c>
      <c r="D81" s="138">
        <v>34.384615384615387</v>
      </c>
      <c r="E81" s="139">
        <v>0.68769230769230771</v>
      </c>
    </row>
    <row r="82" spans="2:5" x14ac:dyDescent="0.25">
      <c r="B82" s="120" t="s">
        <v>421</v>
      </c>
      <c r="C82" s="138">
        <v>50</v>
      </c>
      <c r="D82" s="138">
        <v>13.45</v>
      </c>
      <c r="E82" s="139">
        <v>0.26899999999999996</v>
      </c>
    </row>
    <row r="83" spans="2:5" ht="30" x14ac:dyDescent="0.25">
      <c r="B83" s="120" t="s">
        <v>426</v>
      </c>
      <c r="C83" s="138">
        <v>100</v>
      </c>
      <c r="D83" s="138">
        <v>99.951999999999998</v>
      </c>
      <c r="E83" s="139">
        <v>0.99951999999999996</v>
      </c>
    </row>
    <row r="84" spans="2:5" x14ac:dyDescent="0.25">
      <c r="B84" s="120" t="s">
        <v>434</v>
      </c>
      <c r="C84" s="138">
        <v>81.141000000000005</v>
      </c>
      <c r="D84" s="138">
        <v>53.006027724617155</v>
      </c>
      <c r="E84" s="139">
        <v>0.65325825075630262</v>
      </c>
    </row>
    <row r="85" spans="2:5" ht="30" x14ac:dyDescent="0.25">
      <c r="B85" s="120" t="s">
        <v>445</v>
      </c>
      <c r="C85" s="138">
        <v>18.859000000000002</v>
      </c>
      <c r="D85" s="138">
        <v>2.7847932805555562</v>
      </c>
      <c r="E85" s="139">
        <v>0.1476638888888889</v>
      </c>
    </row>
    <row r="86" spans="2:5" x14ac:dyDescent="0.25">
      <c r="B86" s="120" t="s">
        <v>449</v>
      </c>
      <c r="C86" s="138">
        <v>70.471000000000004</v>
      </c>
      <c r="D86" s="138">
        <v>37.239087254901975</v>
      </c>
      <c r="E86" s="139">
        <v>0.52843137254901973</v>
      </c>
    </row>
    <row r="87" spans="2:5" x14ac:dyDescent="0.25">
      <c r="B87" s="120" t="s">
        <v>452</v>
      </c>
      <c r="C87" s="138">
        <v>21.241</v>
      </c>
      <c r="D87" s="138">
        <v>8.2574387499999986</v>
      </c>
      <c r="E87" s="139">
        <v>0.38874999999999993</v>
      </c>
    </row>
    <row r="88" spans="2:5" ht="30" x14ac:dyDescent="0.25">
      <c r="B88" s="120" t="s">
        <v>455</v>
      </c>
      <c r="C88" s="138">
        <v>3.722</v>
      </c>
      <c r="D88" s="138">
        <v>2.2691537780730897</v>
      </c>
      <c r="E88" s="139">
        <v>0.6096598006644518</v>
      </c>
    </row>
    <row r="89" spans="2:5" ht="30" x14ac:dyDescent="0.25">
      <c r="B89" s="120" t="s">
        <v>458</v>
      </c>
      <c r="C89" s="138">
        <v>4.5659999999999998</v>
      </c>
      <c r="D89" s="138">
        <v>4.1041638972222216</v>
      </c>
      <c r="E89" s="139">
        <v>0.89885324074074069</v>
      </c>
    </row>
    <row r="90" spans="2:5" ht="30" x14ac:dyDescent="0.25">
      <c r="B90" s="120" t="s">
        <v>462</v>
      </c>
      <c r="C90" s="138">
        <v>100</v>
      </c>
      <c r="D90" s="138">
        <v>51.026793609949607</v>
      </c>
      <c r="E90" s="139">
        <v>0.51026793609949606</v>
      </c>
    </row>
  </sheetData>
  <autoFilter ref="B3:B90"/>
  <conditionalFormatting sqref="B3">
    <cfRule type="cellIs" dxfId="11" priority="17" operator="equal">
      <formula>B2</formula>
    </cfRule>
  </conditionalFormatting>
  <conditionalFormatting sqref="B3">
    <cfRule type="expression" dxfId="10" priority="16">
      <formula>$A3=3</formula>
    </cfRule>
  </conditionalFormatting>
  <conditionalFormatting sqref="B4:B90">
    <cfRule type="cellIs" dxfId="9" priority="12" operator="equal">
      <formula>B3</formula>
    </cfRule>
  </conditionalFormatting>
  <conditionalFormatting sqref="B4:B90">
    <cfRule type="expression" dxfId="8" priority="11">
      <formula>$A4=3</formula>
    </cfRule>
  </conditionalFormatting>
  <conditionalFormatting sqref="C3">
    <cfRule type="expression" dxfId="7" priority="8">
      <formula>B3=B2</formula>
    </cfRule>
  </conditionalFormatting>
  <conditionalFormatting sqref="D3">
    <cfRule type="expression" dxfId="6" priority="7">
      <formula>B3=B2</formula>
    </cfRule>
  </conditionalFormatting>
  <conditionalFormatting sqref="E3">
    <cfRule type="expression" dxfId="5" priority="6">
      <formula>B3=B2</formula>
    </cfRule>
  </conditionalFormatting>
  <conditionalFormatting sqref="C3:E3">
    <cfRule type="expression" dxfId="4" priority="5">
      <formula>$A3=3</formula>
    </cfRule>
  </conditionalFormatting>
  <conditionalFormatting sqref="C4:C90">
    <cfRule type="expression" dxfId="3" priority="4">
      <formula>B4=B3</formula>
    </cfRule>
  </conditionalFormatting>
  <conditionalFormatting sqref="D4:D90">
    <cfRule type="expression" dxfId="2" priority="3">
      <formula>B4=B3</formula>
    </cfRule>
  </conditionalFormatting>
  <conditionalFormatting sqref="E4:E90">
    <cfRule type="expression" dxfId="1" priority="2">
      <formula>B4=B3</formula>
    </cfRule>
  </conditionalFormatting>
  <conditionalFormatting sqref="C4:E90">
    <cfRule type="expression" dxfId="0" priority="1">
      <formula>$A4=3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0"/>
  <sheetViews>
    <sheetView topLeftCell="A345" workbookViewId="0">
      <selection activeCell="E349" sqref="E349"/>
    </sheetView>
  </sheetViews>
  <sheetFormatPr baseColWidth="10" defaultRowHeight="15" x14ac:dyDescent="0.25"/>
  <cols>
    <col min="1" max="1" width="11.42578125" style="34"/>
    <col min="2" max="2" width="49.140625" customWidth="1"/>
    <col min="3" max="3" width="13.7109375" customWidth="1"/>
    <col min="4" max="4" width="14.28515625" customWidth="1"/>
    <col min="5" max="5" width="17.5703125" style="68" bestFit="1" customWidth="1"/>
  </cols>
  <sheetData>
    <row r="2" spans="1:5" ht="30" x14ac:dyDescent="0.25">
      <c r="A2" s="69" t="s">
        <v>774</v>
      </c>
      <c r="B2" s="69" t="s">
        <v>1047</v>
      </c>
      <c r="C2" s="70" t="s">
        <v>1040</v>
      </c>
      <c r="D2" s="69" t="s">
        <v>1041</v>
      </c>
      <c r="E2" s="82" t="s">
        <v>1044</v>
      </c>
    </row>
    <row r="3" spans="1:5" ht="30" x14ac:dyDescent="0.25">
      <c r="A3" s="73">
        <v>1111</v>
      </c>
      <c r="B3" s="121" t="s">
        <v>8</v>
      </c>
      <c r="C3" s="80">
        <f>FORMATO!O5</f>
        <v>2.2999999999999998</v>
      </c>
      <c r="D3" s="80">
        <f>FORMATO!P5</f>
        <v>0</v>
      </c>
      <c r="E3" s="124">
        <f>FORMATO!R5</f>
        <v>0</v>
      </c>
    </row>
    <row r="4" spans="1:5" ht="45" x14ac:dyDescent="0.25">
      <c r="A4" s="73">
        <v>1112</v>
      </c>
      <c r="B4" s="121" t="s">
        <v>9</v>
      </c>
      <c r="C4" s="80">
        <f>FORMATO!O6</f>
        <v>2.2999999999999998</v>
      </c>
      <c r="D4" s="80">
        <f>FORMATO!P6</f>
        <v>0</v>
      </c>
      <c r="E4" s="124">
        <f>FORMATO!R6</f>
        <v>0</v>
      </c>
    </row>
    <row r="5" spans="1:5" ht="45" x14ac:dyDescent="0.25">
      <c r="A5" s="73">
        <v>1113</v>
      </c>
      <c r="B5" s="121" t="s">
        <v>10</v>
      </c>
      <c r="C5" s="80">
        <f>FORMATO!O7</f>
        <v>2.2999999999999998</v>
      </c>
      <c r="D5" s="80">
        <f>FORMATO!P7</f>
        <v>0</v>
      </c>
      <c r="E5" s="124">
        <f>FORMATO!R7</f>
        <v>0</v>
      </c>
    </row>
    <row r="6" spans="1:5" ht="60" x14ac:dyDescent="0.25">
      <c r="A6" s="73">
        <v>1114</v>
      </c>
      <c r="B6" s="121" t="s">
        <v>11</v>
      </c>
      <c r="C6" s="80">
        <f>FORMATO!O8</f>
        <v>12.65</v>
      </c>
      <c r="D6" s="80">
        <f>FORMATO!P8</f>
        <v>0</v>
      </c>
      <c r="E6" s="124">
        <f>FORMATO!R8</f>
        <v>0</v>
      </c>
    </row>
    <row r="7" spans="1:5" ht="45" x14ac:dyDescent="0.25">
      <c r="A7" s="73">
        <v>1121</v>
      </c>
      <c r="B7" s="121" t="s">
        <v>12</v>
      </c>
      <c r="C7" s="80">
        <f>FORMATO!O9</f>
        <v>3.45</v>
      </c>
      <c r="D7" s="80">
        <f>FORMATO!P9</f>
        <v>0</v>
      </c>
      <c r="E7" s="124">
        <f>FORMATO!R9</f>
        <v>0</v>
      </c>
    </row>
    <row r="8" spans="1:5" ht="30" x14ac:dyDescent="0.25">
      <c r="A8" s="73">
        <v>1122</v>
      </c>
      <c r="B8" s="121" t="s">
        <v>811</v>
      </c>
      <c r="C8" s="80">
        <f>FORMATO!O11</f>
        <v>10.75494</v>
      </c>
      <c r="D8" s="80">
        <f>FORMATO!P11</f>
        <v>0</v>
      </c>
      <c r="E8" s="124">
        <f>FORMATO!R11</f>
        <v>0</v>
      </c>
    </row>
    <row r="9" spans="1:5" ht="30" x14ac:dyDescent="0.25">
      <c r="A9" s="73">
        <v>1131</v>
      </c>
      <c r="B9" s="121" t="s">
        <v>15</v>
      </c>
      <c r="C9" s="80">
        <f>FORMATO!O12</f>
        <v>2.2218</v>
      </c>
      <c r="D9" s="80">
        <f>FORMATO!P12</f>
        <v>0</v>
      </c>
      <c r="E9" s="124">
        <f>FORMATO!R12</f>
        <v>0</v>
      </c>
    </row>
    <row r="10" spans="1:5" ht="45" x14ac:dyDescent="0.25">
      <c r="A10" s="73">
        <v>1132</v>
      </c>
      <c r="B10" s="121" t="s">
        <v>16</v>
      </c>
      <c r="C10" s="80">
        <f>FORMATO!O13</f>
        <v>21.067620000000002</v>
      </c>
      <c r="D10" s="80">
        <f>FORMATO!P13</f>
        <v>0</v>
      </c>
      <c r="E10" s="124">
        <f>FORMATO!R13</f>
        <v>0</v>
      </c>
    </row>
    <row r="11" spans="1:5" ht="30" x14ac:dyDescent="0.25">
      <c r="A11" s="73">
        <v>1133</v>
      </c>
      <c r="B11" s="121" t="s">
        <v>17</v>
      </c>
      <c r="C11" s="80">
        <f>FORMATO!O14</f>
        <v>7.9556399999999998</v>
      </c>
      <c r="D11" s="80">
        <f>FORMATO!P14</f>
        <v>0</v>
      </c>
      <c r="E11" s="124">
        <f>FORMATO!R14</f>
        <v>0</v>
      </c>
    </row>
    <row r="12" spans="1:5" ht="60" x14ac:dyDescent="0.25">
      <c r="A12" s="73">
        <v>1134</v>
      </c>
      <c r="B12" s="121" t="s">
        <v>19</v>
      </c>
      <c r="C12" s="80">
        <f>FORMATO!O16</f>
        <v>0.5</v>
      </c>
      <c r="D12" s="80">
        <f>FORMATO!P16</f>
        <v>0</v>
      </c>
      <c r="E12" s="124">
        <f>FORMATO!R16</f>
        <v>0</v>
      </c>
    </row>
    <row r="13" spans="1:5" ht="45" x14ac:dyDescent="0.25">
      <c r="A13" s="73">
        <v>1141</v>
      </c>
      <c r="B13" s="121" t="s">
        <v>20</v>
      </c>
      <c r="C13" s="80">
        <f>FORMATO!O17</f>
        <v>3.5</v>
      </c>
      <c r="D13" s="80">
        <f>FORMATO!P17</f>
        <v>0</v>
      </c>
      <c r="E13" s="124">
        <f>FORMATO!R17</f>
        <v>0</v>
      </c>
    </row>
    <row r="14" spans="1:5" ht="45" x14ac:dyDescent="0.25">
      <c r="A14" s="73">
        <v>1142</v>
      </c>
      <c r="B14" s="121" t="s">
        <v>21</v>
      </c>
      <c r="C14" s="80">
        <f>FORMATO!O18</f>
        <v>6</v>
      </c>
      <c r="D14" s="80">
        <f>FORMATO!P18</f>
        <v>0</v>
      </c>
      <c r="E14" s="124">
        <f>FORMATO!R18</f>
        <v>0</v>
      </c>
    </row>
    <row r="15" spans="1:5" ht="45" x14ac:dyDescent="0.25">
      <c r="A15" s="73">
        <v>1143</v>
      </c>
      <c r="B15" s="121" t="s">
        <v>23</v>
      </c>
      <c r="C15" s="80">
        <f>FORMATO!O20</f>
        <v>7.5</v>
      </c>
      <c r="D15" s="80">
        <f>FORMATO!P20</f>
        <v>0</v>
      </c>
      <c r="E15" s="124">
        <f>FORMATO!R20</f>
        <v>0</v>
      </c>
    </row>
    <row r="16" spans="1:5" ht="45" x14ac:dyDescent="0.25">
      <c r="A16" s="73">
        <v>1144</v>
      </c>
      <c r="B16" s="121" t="s">
        <v>812</v>
      </c>
      <c r="C16" s="80">
        <f>FORMATO!O21</f>
        <v>3.75</v>
      </c>
      <c r="D16" s="80">
        <f>FORMATO!P21</f>
        <v>0</v>
      </c>
      <c r="E16" s="124">
        <f>FORMATO!R21</f>
        <v>0</v>
      </c>
    </row>
    <row r="17" spans="1:5" ht="75" x14ac:dyDescent="0.25">
      <c r="A17" s="73">
        <v>1145</v>
      </c>
      <c r="B17" s="121" t="s">
        <v>813</v>
      </c>
      <c r="C17" s="80">
        <f>FORMATO!O22</f>
        <v>13.75</v>
      </c>
      <c r="D17" s="80">
        <f>FORMATO!P22</f>
        <v>0</v>
      </c>
      <c r="E17" s="124">
        <f>FORMATO!R22</f>
        <v>0</v>
      </c>
    </row>
    <row r="18" spans="1:5" ht="75" x14ac:dyDescent="0.25">
      <c r="A18" s="73">
        <v>1211</v>
      </c>
      <c r="B18" s="121" t="s">
        <v>788</v>
      </c>
      <c r="C18" s="80">
        <f>FORMATO!O25</f>
        <v>19.513999999999999</v>
      </c>
      <c r="D18" s="80">
        <f>FORMATO!P25</f>
        <v>0</v>
      </c>
      <c r="E18" s="124">
        <f>FORMATO!R25</f>
        <v>0</v>
      </c>
    </row>
    <row r="19" spans="1:5" ht="105" x14ac:dyDescent="0.25">
      <c r="A19" s="73">
        <v>1212</v>
      </c>
      <c r="B19" s="121" t="s">
        <v>787</v>
      </c>
      <c r="C19" s="80">
        <f>FORMATO!O26</f>
        <v>57.904000000000003</v>
      </c>
      <c r="D19" s="80">
        <f>FORMATO!P26</f>
        <v>0</v>
      </c>
      <c r="E19" s="124">
        <f>FORMATO!R26</f>
        <v>0</v>
      </c>
    </row>
    <row r="20" spans="1:5" ht="30" x14ac:dyDescent="0.25">
      <c r="A20" s="73">
        <v>1221</v>
      </c>
      <c r="B20" s="121" t="s">
        <v>30</v>
      </c>
      <c r="C20" s="80">
        <f>FORMATO!O27</f>
        <v>22.582000000000004</v>
      </c>
      <c r="D20" s="80">
        <f>FORMATO!P27</f>
        <v>0</v>
      </c>
      <c r="E20" s="124">
        <f>FORMATO!R27</f>
        <v>0</v>
      </c>
    </row>
    <row r="21" spans="1:5" ht="75" x14ac:dyDescent="0.25">
      <c r="A21" s="73">
        <v>1222</v>
      </c>
      <c r="B21" s="121" t="s">
        <v>33</v>
      </c>
      <c r="C21" s="80">
        <f>FORMATO!O30</f>
        <v>20</v>
      </c>
      <c r="D21" s="80">
        <f>FORMATO!P30</f>
        <v>12.5</v>
      </c>
      <c r="E21" s="124">
        <f>FORMATO!R30</f>
        <v>0.625</v>
      </c>
    </row>
    <row r="22" spans="1:5" x14ac:dyDescent="0.25">
      <c r="A22" s="73">
        <v>1223</v>
      </c>
      <c r="B22" s="121" t="s">
        <v>34</v>
      </c>
      <c r="C22" s="80">
        <f>FORMATO!O31</f>
        <v>60</v>
      </c>
      <c r="D22" s="80">
        <f>FORMATO!P31</f>
        <v>45.6</v>
      </c>
      <c r="E22" s="124">
        <f>FORMATO!R31</f>
        <v>0.76</v>
      </c>
    </row>
    <row r="23" spans="1:5" ht="30" x14ac:dyDescent="0.25">
      <c r="A23" s="73">
        <v>1224</v>
      </c>
      <c r="B23" s="121" t="s">
        <v>35</v>
      </c>
      <c r="C23" s="80">
        <f>FORMATO!O32</f>
        <v>20</v>
      </c>
      <c r="D23" s="80">
        <f>FORMATO!P32</f>
        <v>20</v>
      </c>
      <c r="E23" s="124">
        <f>FORMATO!R32</f>
        <v>1</v>
      </c>
    </row>
    <row r="24" spans="1:5" ht="30" x14ac:dyDescent="0.25">
      <c r="A24" s="73">
        <v>1225</v>
      </c>
      <c r="B24" s="121" t="s">
        <v>38</v>
      </c>
      <c r="C24" s="80">
        <f>FORMATO!O35</f>
        <v>6.6969399999999997</v>
      </c>
      <c r="D24" s="80">
        <f>FORMATO!P35</f>
        <v>0</v>
      </c>
      <c r="E24" s="124">
        <f>FORMATO!R35</f>
        <v>0</v>
      </c>
    </row>
    <row r="25" spans="1:5" ht="30" x14ac:dyDescent="0.25">
      <c r="A25" s="73">
        <v>1231</v>
      </c>
      <c r="B25" s="121" t="s">
        <v>39</v>
      </c>
      <c r="C25" s="80">
        <f>FORMATO!O36</f>
        <v>0.72200999999999993</v>
      </c>
      <c r="D25" s="80">
        <f>FORMATO!P36</f>
        <v>0</v>
      </c>
      <c r="E25" s="124">
        <f>FORMATO!R36</f>
        <v>0</v>
      </c>
    </row>
    <row r="26" spans="1:5" ht="30" x14ac:dyDescent="0.25">
      <c r="A26" s="73">
        <v>1232</v>
      </c>
      <c r="B26" s="121" t="s">
        <v>40</v>
      </c>
      <c r="C26" s="80">
        <f>FORMATO!O37</f>
        <v>4.5715000000000003</v>
      </c>
      <c r="D26" s="80">
        <f>FORMATO!P37</f>
        <v>0</v>
      </c>
      <c r="E26" s="124">
        <f>FORMATO!R37</f>
        <v>0</v>
      </c>
    </row>
    <row r="27" spans="1:5" ht="30" x14ac:dyDescent="0.25">
      <c r="A27" s="73">
        <v>1311</v>
      </c>
      <c r="B27" s="121" t="s">
        <v>41</v>
      </c>
      <c r="C27" s="80">
        <f>FORMATO!O38</f>
        <v>6.6920200000000003</v>
      </c>
      <c r="D27" s="80">
        <f>FORMATO!P38</f>
        <v>0</v>
      </c>
      <c r="E27" s="124">
        <f>FORMATO!R38</f>
        <v>0</v>
      </c>
    </row>
    <row r="28" spans="1:5" ht="30" x14ac:dyDescent="0.25">
      <c r="A28" s="73">
        <v>1312</v>
      </c>
      <c r="B28" s="121" t="s">
        <v>42</v>
      </c>
      <c r="C28" s="80">
        <f>FORMATO!O39</f>
        <v>2.6465500000000004</v>
      </c>
      <c r="D28" s="80">
        <f>FORMATO!P39</f>
        <v>0</v>
      </c>
      <c r="E28" s="124">
        <f>FORMATO!R39</f>
        <v>0</v>
      </c>
    </row>
    <row r="29" spans="1:5" ht="30" x14ac:dyDescent="0.25">
      <c r="A29" s="73">
        <v>1314</v>
      </c>
      <c r="B29" s="121" t="s">
        <v>809</v>
      </c>
      <c r="C29" s="80">
        <f>FORMATO!O40</f>
        <v>5.6944899999999992</v>
      </c>
      <c r="D29" s="80">
        <f>FORMATO!P40</f>
        <v>0</v>
      </c>
      <c r="E29" s="124">
        <f>FORMATO!R40</f>
        <v>0</v>
      </c>
    </row>
    <row r="30" spans="1:5" x14ac:dyDescent="0.25">
      <c r="A30" s="73">
        <v>1315</v>
      </c>
      <c r="B30" s="121" t="s">
        <v>808</v>
      </c>
      <c r="C30" s="80">
        <f>FORMATO!O41</f>
        <v>7.9211999999999998</v>
      </c>
      <c r="D30" s="80">
        <f>FORMATO!P41</f>
        <v>0</v>
      </c>
      <c r="E30" s="124">
        <f>FORMATO!R41</f>
        <v>0</v>
      </c>
    </row>
    <row r="31" spans="1:5" x14ac:dyDescent="0.25">
      <c r="A31" s="73">
        <v>1316</v>
      </c>
      <c r="B31" s="121" t="s">
        <v>45</v>
      </c>
      <c r="C31" s="80">
        <f>FORMATO!O42</f>
        <v>6.0552900000000003</v>
      </c>
      <c r="D31" s="80">
        <f>FORMATO!P42</f>
        <v>0</v>
      </c>
      <c r="E31" s="124">
        <f>FORMATO!R42</f>
        <v>0</v>
      </c>
    </row>
    <row r="32" spans="1:5" ht="45" x14ac:dyDescent="0.25">
      <c r="A32" s="73">
        <v>1411</v>
      </c>
      <c r="B32" s="121" t="s">
        <v>805</v>
      </c>
      <c r="C32" s="80">
        <f>FORMATO!O44</f>
        <v>7.2397799999999997</v>
      </c>
      <c r="D32" s="80">
        <f>FORMATO!P44</f>
        <v>0</v>
      </c>
      <c r="E32" s="124">
        <f>FORMATO!R44</f>
        <v>0</v>
      </c>
    </row>
    <row r="33" spans="1:5" ht="30" x14ac:dyDescent="0.25">
      <c r="A33" s="73">
        <v>1412</v>
      </c>
      <c r="B33" s="121" t="s">
        <v>48</v>
      </c>
      <c r="C33" s="80">
        <f>FORMATO!O45</f>
        <v>9.7434900000000013</v>
      </c>
      <c r="D33" s="80">
        <f>FORMATO!P45</f>
        <v>0</v>
      </c>
      <c r="E33" s="124">
        <f>FORMATO!R45</f>
        <v>0</v>
      </c>
    </row>
    <row r="34" spans="1:5" ht="45" x14ac:dyDescent="0.25">
      <c r="A34" s="73">
        <v>1413</v>
      </c>
      <c r="B34" s="121" t="s">
        <v>49</v>
      </c>
      <c r="C34" s="80">
        <f>FORMATO!O46</f>
        <v>10.016729999999999</v>
      </c>
      <c r="D34" s="80">
        <f>FORMATO!P46</f>
        <v>0</v>
      </c>
      <c r="E34" s="124">
        <f>FORMATO!R46</f>
        <v>0</v>
      </c>
    </row>
    <row r="35" spans="1:5" ht="45" x14ac:dyDescent="0.25">
      <c r="A35" s="73">
        <v>1414</v>
      </c>
      <c r="B35" s="121" t="s">
        <v>51</v>
      </c>
      <c r="C35" s="80">
        <f>FORMATO!O48</f>
        <v>16.2</v>
      </c>
      <c r="D35" s="80">
        <f>FORMATO!P48</f>
        <v>0</v>
      </c>
      <c r="E35" s="124">
        <f>FORMATO!R48</f>
        <v>0</v>
      </c>
    </row>
    <row r="36" spans="1:5" ht="30" x14ac:dyDescent="0.25">
      <c r="A36" s="73">
        <v>1415</v>
      </c>
      <c r="B36" s="121" t="s">
        <v>810</v>
      </c>
      <c r="C36" s="80">
        <f>FORMATO!O49</f>
        <v>10.8</v>
      </c>
      <c r="D36" s="80">
        <f>FORMATO!P49</f>
        <v>0</v>
      </c>
      <c r="E36" s="124">
        <f>FORMATO!R49</f>
        <v>0</v>
      </c>
    </row>
    <row r="37" spans="1:5" ht="45" x14ac:dyDescent="0.25">
      <c r="A37" s="73">
        <v>1421</v>
      </c>
      <c r="B37" s="121" t="s">
        <v>806</v>
      </c>
      <c r="C37" s="80">
        <f>FORMATO!O51</f>
        <v>3.5</v>
      </c>
      <c r="D37" s="80">
        <f>FORMATO!P51</f>
        <v>0</v>
      </c>
      <c r="E37" s="124">
        <f>FORMATO!R51</f>
        <v>0</v>
      </c>
    </row>
    <row r="38" spans="1:5" ht="30" x14ac:dyDescent="0.25">
      <c r="A38" s="73">
        <v>1422</v>
      </c>
      <c r="B38" s="121" t="s">
        <v>55</v>
      </c>
      <c r="C38" s="80">
        <f>FORMATO!O52</f>
        <v>1.5</v>
      </c>
      <c r="D38" s="80">
        <f>FORMATO!P52</f>
        <v>0</v>
      </c>
      <c r="E38" s="124">
        <f>FORMATO!R52</f>
        <v>0</v>
      </c>
    </row>
    <row r="39" spans="1:5" ht="30" x14ac:dyDescent="0.25">
      <c r="A39" s="73">
        <v>1511</v>
      </c>
      <c r="B39" s="121" t="s">
        <v>58</v>
      </c>
      <c r="C39" s="80">
        <f>FORMATO!O55</f>
        <v>0.11413521000000001</v>
      </c>
      <c r="D39" s="80">
        <f>FORMATO!P55</f>
        <v>0</v>
      </c>
      <c r="E39" s="124">
        <f>FORMATO!R55</f>
        <v>0</v>
      </c>
    </row>
    <row r="40" spans="1:5" ht="45" x14ac:dyDescent="0.25">
      <c r="A40" s="73">
        <v>1512</v>
      </c>
      <c r="B40" s="121" t="s">
        <v>59</v>
      </c>
      <c r="C40" s="80">
        <f>FORMATO!O56</f>
        <v>12.62492434</v>
      </c>
      <c r="D40" s="80">
        <f>FORMATO!P56</f>
        <v>0</v>
      </c>
      <c r="E40" s="124">
        <f>FORMATO!R56</f>
        <v>0</v>
      </c>
    </row>
    <row r="41" spans="1:5" ht="45" x14ac:dyDescent="0.25">
      <c r="A41" s="73">
        <v>1513</v>
      </c>
      <c r="B41" s="121" t="s">
        <v>60</v>
      </c>
      <c r="C41" s="80">
        <f>FORMATO!O57</f>
        <v>9.1441023799999996</v>
      </c>
      <c r="D41" s="80">
        <f>FORMATO!P57</f>
        <v>0</v>
      </c>
      <c r="E41" s="124">
        <f>FORMATO!R57</f>
        <v>0</v>
      </c>
    </row>
    <row r="42" spans="1:5" ht="45" x14ac:dyDescent="0.25">
      <c r="A42" s="73">
        <v>1611</v>
      </c>
      <c r="B42" s="121" t="s">
        <v>61</v>
      </c>
      <c r="C42" s="80">
        <f>FORMATO!O58</f>
        <v>24.195456740000004</v>
      </c>
      <c r="D42" s="80">
        <f>FORMATO!P58</f>
        <v>0</v>
      </c>
      <c r="E42" s="124">
        <f>FORMATO!R58</f>
        <v>0</v>
      </c>
    </row>
    <row r="43" spans="1:5" ht="45" x14ac:dyDescent="0.25">
      <c r="A43" s="73">
        <v>1612</v>
      </c>
      <c r="B43" s="121" t="s">
        <v>62</v>
      </c>
      <c r="C43" s="80">
        <f>FORMATO!O59</f>
        <v>1.0725086400000001</v>
      </c>
      <c r="D43" s="80">
        <f>FORMATO!P59</f>
        <v>0</v>
      </c>
      <c r="E43" s="124">
        <f>FORMATO!R59</f>
        <v>0</v>
      </c>
    </row>
    <row r="44" spans="1:5" ht="45" x14ac:dyDescent="0.25">
      <c r="A44" s="73">
        <v>1711</v>
      </c>
      <c r="B44" s="121" t="s">
        <v>794</v>
      </c>
      <c r="C44" s="80">
        <f>FORMATO!O60</f>
        <v>5.1481622500000004</v>
      </c>
      <c r="D44" s="80">
        <f>FORMATO!P60</f>
        <v>0</v>
      </c>
      <c r="E44" s="124">
        <f>FORMATO!R60</f>
        <v>0</v>
      </c>
    </row>
    <row r="45" spans="1:5" x14ac:dyDescent="0.25">
      <c r="A45" s="73">
        <v>1712</v>
      </c>
      <c r="B45" s="121" t="s">
        <v>64</v>
      </c>
      <c r="C45" s="80">
        <f>FORMATO!O61</f>
        <v>8.0897104400000011</v>
      </c>
      <c r="D45" s="80">
        <f>FORMATO!P61</f>
        <v>0</v>
      </c>
      <c r="E45" s="124">
        <f>FORMATO!R61</f>
        <v>0</v>
      </c>
    </row>
    <row r="46" spans="1:5" ht="45" x14ac:dyDescent="0.25">
      <c r="A46" s="73">
        <v>1713</v>
      </c>
      <c r="B46" s="121" t="s">
        <v>66</v>
      </c>
      <c r="C46" s="80">
        <f>FORMATO!O63</f>
        <v>1.0725096000000001</v>
      </c>
      <c r="D46" s="80">
        <f>FORMATO!P63</f>
        <v>0</v>
      </c>
      <c r="E46" s="124">
        <f>FORMATO!R63</f>
        <v>0</v>
      </c>
    </row>
    <row r="47" spans="1:5" ht="45" x14ac:dyDescent="0.25">
      <c r="A47" s="73">
        <v>1811</v>
      </c>
      <c r="B47" s="121" t="s">
        <v>67</v>
      </c>
      <c r="C47" s="80">
        <f>FORMATO!O64</f>
        <v>1.9662675999999999</v>
      </c>
      <c r="D47" s="80">
        <f>FORMATO!P64</f>
        <v>0</v>
      </c>
      <c r="E47" s="124">
        <f>FORMATO!R64</f>
        <v>0</v>
      </c>
    </row>
    <row r="48" spans="1:5" ht="45" x14ac:dyDescent="0.25">
      <c r="A48" s="73">
        <v>1812</v>
      </c>
      <c r="B48" s="121" t="s">
        <v>68</v>
      </c>
      <c r="C48" s="80">
        <f>FORMATO!O65</f>
        <v>0.42900383999999997</v>
      </c>
      <c r="D48" s="80">
        <f>FORMATO!P65</f>
        <v>0</v>
      </c>
      <c r="E48" s="124">
        <f>FORMATO!R65</f>
        <v>0</v>
      </c>
    </row>
    <row r="49" spans="1:5" ht="30" x14ac:dyDescent="0.25">
      <c r="A49" s="73">
        <v>1813</v>
      </c>
      <c r="B49" s="121" t="s">
        <v>69</v>
      </c>
      <c r="C49" s="80">
        <f>FORMATO!O66</f>
        <v>0.89375800000000016</v>
      </c>
      <c r="D49" s="80">
        <f>FORMATO!P66</f>
        <v>0</v>
      </c>
      <c r="E49" s="124">
        <f>FORMATO!R66</f>
        <v>0</v>
      </c>
    </row>
    <row r="50" spans="1:5" ht="30" x14ac:dyDescent="0.25">
      <c r="A50" s="73">
        <v>1814</v>
      </c>
      <c r="B50" s="121" t="s">
        <v>70</v>
      </c>
      <c r="C50" s="80">
        <f>FORMATO!O67</f>
        <v>0.78650704000000005</v>
      </c>
      <c r="D50" s="80">
        <f>FORMATO!P67</f>
        <v>0</v>
      </c>
      <c r="E50" s="124">
        <f>FORMATO!R67</f>
        <v>0</v>
      </c>
    </row>
    <row r="51" spans="1:5" ht="45" x14ac:dyDescent="0.25">
      <c r="A51" s="73">
        <v>1815</v>
      </c>
      <c r="B51" s="121" t="s">
        <v>71</v>
      </c>
      <c r="C51" s="80">
        <f>FORMATO!O68</f>
        <v>0.40037719999999999</v>
      </c>
      <c r="D51" s="80">
        <f>FORMATO!P68</f>
        <v>0</v>
      </c>
      <c r="E51" s="124">
        <f>FORMATO!R68</f>
        <v>0</v>
      </c>
    </row>
    <row r="52" spans="1:5" ht="30" x14ac:dyDescent="0.25">
      <c r="A52" s="73">
        <v>1816</v>
      </c>
      <c r="B52" s="121" t="s">
        <v>791</v>
      </c>
      <c r="C52" s="80">
        <f>FORMATO!O69</f>
        <v>0.71500640000000004</v>
      </c>
      <c r="D52" s="80">
        <f>FORMATO!P69</f>
        <v>0</v>
      </c>
      <c r="E52" s="124">
        <f>FORMATO!R69</f>
        <v>0</v>
      </c>
    </row>
    <row r="53" spans="1:5" ht="30" x14ac:dyDescent="0.25">
      <c r="A53" s="73">
        <v>1817</v>
      </c>
      <c r="B53" s="121" t="s">
        <v>73</v>
      </c>
      <c r="C53" s="80">
        <f>FORMATO!O70</f>
        <v>5.9274294400000009</v>
      </c>
      <c r="D53" s="80">
        <f>FORMATO!P70</f>
        <v>0</v>
      </c>
      <c r="E53" s="124">
        <f>FORMATO!R70</f>
        <v>0</v>
      </c>
    </row>
    <row r="54" spans="1:5" x14ac:dyDescent="0.25">
      <c r="A54" s="73">
        <v>1818</v>
      </c>
      <c r="B54" s="121" t="s">
        <v>74</v>
      </c>
      <c r="C54" s="80">
        <f>FORMATO!O71</f>
        <v>1.0010089600000001</v>
      </c>
      <c r="D54" s="80">
        <f>FORMATO!P71</f>
        <v>0</v>
      </c>
      <c r="E54" s="124">
        <f>FORMATO!R71</f>
        <v>0</v>
      </c>
    </row>
    <row r="55" spans="1:5" ht="90" x14ac:dyDescent="0.25">
      <c r="A55" s="73">
        <v>1911</v>
      </c>
      <c r="B55" s="121" t="s">
        <v>792</v>
      </c>
      <c r="C55" s="80">
        <f>FORMATO!O73</f>
        <v>1.8304</v>
      </c>
      <c r="D55" s="80">
        <f>FORMATO!P73</f>
        <v>0</v>
      </c>
      <c r="E55" s="124">
        <f>FORMATO!R73</f>
        <v>0</v>
      </c>
    </row>
    <row r="56" spans="1:5" ht="30" x14ac:dyDescent="0.25">
      <c r="A56" s="73">
        <v>1912</v>
      </c>
      <c r="B56" s="121" t="s">
        <v>77</v>
      </c>
      <c r="C56" s="80">
        <f>FORMATO!O74</f>
        <v>1.1439999999999999</v>
      </c>
      <c r="D56" s="80">
        <f>FORMATO!P74</f>
        <v>0</v>
      </c>
      <c r="E56" s="124">
        <f>FORMATO!R74</f>
        <v>0</v>
      </c>
    </row>
    <row r="57" spans="1:5" ht="30" x14ac:dyDescent="0.25">
      <c r="A57" s="73">
        <v>1913</v>
      </c>
      <c r="B57" s="121" t="s">
        <v>78</v>
      </c>
      <c r="C57" s="80">
        <f>FORMATO!O75</f>
        <v>1.6015999999999999</v>
      </c>
      <c r="D57" s="80">
        <f>FORMATO!P75</f>
        <v>0</v>
      </c>
      <c r="E57" s="124">
        <f>FORMATO!R75</f>
        <v>0</v>
      </c>
    </row>
    <row r="58" spans="1:5" ht="30" x14ac:dyDescent="0.25">
      <c r="A58" s="73">
        <v>1914</v>
      </c>
      <c r="B58" s="121" t="s">
        <v>80</v>
      </c>
      <c r="C58" s="80">
        <f>FORMATO!O77</f>
        <v>0.28599999999999998</v>
      </c>
      <c r="D58" s="80">
        <f>FORMATO!P77</f>
        <v>0</v>
      </c>
      <c r="E58" s="124">
        <f>FORMATO!R77</f>
        <v>0</v>
      </c>
    </row>
    <row r="59" spans="1:5" ht="30" x14ac:dyDescent="0.25">
      <c r="A59" s="73">
        <v>1915</v>
      </c>
      <c r="B59" s="121" t="s">
        <v>81</v>
      </c>
      <c r="C59" s="80">
        <f>FORMATO!O78</f>
        <v>0.28599999999999998</v>
      </c>
      <c r="D59" s="80">
        <f>FORMATO!P78</f>
        <v>0</v>
      </c>
      <c r="E59" s="124">
        <f>FORMATO!R78</f>
        <v>0</v>
      </c>
    </row>
    <row r="60" spans="1:5" ht="30" x14ac:dyDescent="0.25">
      <c r="A60" s="73">
        <v>1916</v>
      </c>
      <c r="B60" s="121" t="s">
        <v>82</v>
      </c>
      <c r="C60" s="80">
        <f>FORMATO!O79</f>
        <v>2.2879999999999998</v>
      </c>
      <c r="D60" s="80">
        <f>FORMATO!P79</f>
        <v>0</v>
      </c>
      <c r="E60" s="124">
        <f>FORMATO!R79</f>
        <v>0</v>
      </c>
    </row>
    <row r="61" spans="1:5" ht="30" x14ac:dyDescent="0.25">
      <c r="A61" s="73">
        <v>1917</v>
      </c>
      <c r="B61" s="121" t="s">
        <v>84</v>
      </c>
      <c r="C61" s="80">
        <f>FORMATO!O81</f>
        <v>11.065</v>
      </c>
      <c r="D61" s="80">
        <f>FORMATO!P81</f>
        <v>0</v>
      </c>
      <c r="E61" s="124">
        <f>FORMATO!R81</f>
        <v>0</v>
      </c>
    </row>
    <row r="62" spans="1:5" ht="45" x14ac:dyDescent="0.25">
      <c r="A62" s="73">
        <v>1918</v>
      </c>
      <c r="B62" s="121" t="s">
        <v>796</v>
      </c>
      <c r="C62" s="80">
        <f>FORMATO!O83</f>
        <v>1.4298359999999999</v>
      </c>
      <c r="D62" s="80">
        <f>FORMATO!P83</f>
        <v>0</v>
      </c>
      <c r="E62" s="124">
        <f>FORMATO!R83</f>
        <v>0</v>
      </c>
    </row>
    <row r="63" spans="1:5" ht="30" x14ac:dyDescent="0.25">
      <c r="A63" s="73">
        <v>1919</v>
      </c>
      <c r="B63" s="121" t="s">
        <v>87</v>
      </c>
      <c r="C63" s="80">
        <f>FORMATO!O84</f>
        <v>1.015164</v>
      </c>
      <c r="D63" s="80">
        <f>FORMATO!P84</f>
        <v>0</v>
      </c>
      <c r="E63" s="124">
        <f>FORMATO!R84</f>
        <v>0</v>
      </c>
    </row>
    <row r="64" spans="1:5" ht="30" x14ac:dyDescent="0.25">
      <c r="A64" s="73">
        <v>1921</v>
      </c>
      <c r="B64" s="121" t="s">
        <v>89</v>
      </c>
      <c r="C64" s="80">
        <f>FORMATO!O86</f>
        <v>2.46285</v>
      </c>
      <c r="D64" s="80">
        <f>FORMATO!P86</f>
        <v>0</v>
      </c>
      <c r="E64" s="124">
        <f>FORMATO!R86</f>
        <v>0</v>
      </c>
    </row>
    <row r="65" spans="1:5" ht="45" x14ac:dyDescent="0.25">
      <c r="A65" s="73">
        <v>1922</v>
      </c>
      <c r="B65" s="121" t="s">
        <v>797</v>
      </c>
      <c r="C65" s="80">
        <f>FORMATO!O87</f>
        <v>2.7364999999999999</v>
      </c>
      <c r="D65" s="80">
        <f>FORMATO!P87</f>
        <v>0</v>
      </c>
      <c r="E65" s="124">
        <f>FORMATO!R87</f>
        <v>0</v>
      </c>
    </row>
    <row r="66" spans="1:5" ht="45" x14ac:dyDescent="0.25">
      <c r="A66" s="73">
        <v>1923</v>
      </c>
      <c r="B66" s="121" t="s">
        <v>91</v>
      </c>
      <c r="C66" s="80">
        <f>FORMATO!O88</f>
        <v>0.27365</v>
      </c>
      <c r="D66" s="80">
        <f>FORMATO!P88</f>
        <v>0</v>
      </c>
      <c r="E66" s="124">
        <f>FORMATO!R88</f>
        <v>0</v>
      </c>
    </row>
    <row r="67" spans="1:5" ht="45" x14ac:dyDescent="0.25">
      <c r="A67" s="73">
        <v>1931</v>
      </c>
      <c r="B67" s="121" t="s">
        <v>94</v>
      </c>
      <c r="C67" s="80">
        <f>FORMATO!O91</f>
        <v>51.838000000000001</v>
      </c>
      <c r="D67" s="80">
        <f>FORMATO!P91</f>
        <v>0</v>
      </c>
      <c r="E67" s="124">
        <f>FORMATO!R91</f>
        <v>0</v>
      </c>
    </row>
    <row r="68" spans="1:5" ht="45" x14ac:dyDescent="0.25">
      <c r="A68" s="73">
        <v>1932</v>
      </c>
      <c r="B68" s="121" t="s">
        <v>95</v>
      </c>
      <c r="C68" s="80">
        <f>FORMATO!O92</f>
        <v>21.9</v>
      </c>
      <c r="D68" s="80">
        <f>FORMATO!P92</f>
        <v>0</v>
      </c>
      <c r="E68" s="124">
        <f>FORMATO!R92</f>
        <v>0</v>
      </c>
    </row>
    <row r="69" spans="1:5" ht="45" x14ac:dyDescent="0.25">
      <c r="A69" s="73">
        <v>1933</v>
      </c>
      <c r="B69" s="121" t="s">
        <v>96</v>
      </c>
      <c r="C69" s="80">
        <f>FORMATO!O93</f>
        <v>4.6630000000000003</v>
      </c>
      <c r="D69" s="80">
        <f>FORMATO!P93</f>
        <v>0</v>
      </c>
      <c r="E69" s="124">
        <f>FORMATO!R93</f>
        <v>0</v>
      </c>
    </row>
    <row r="70" spans="1:5" ht="75" x14ac:dyDescent="0.25">
      <c r="A70" s="73">
        <v>1941</v>
      </c>
      <c r="B70" s="121" t="s">
        <v>97</v>
      </c>
      <c r="C70" s="80">
        <f>FORMATO!O94</f>
        <v>6.7810000000000006</v>
      </c>
      <c r="D70" s="80">
        <f>FORMATO!P94</f>
        <v>0</v>
      </c>
      <c r="E70" s="124">
        <f>FORMATO!R94</f>
        <v>0</v>
      </c>
    </row>
    <row r="71" spans="1:5" ht="45" x14ac:dyDescent="0.25">
      <c r="A71" s="73">
        <v>1942</v>
      </c>
      <c r="B71" s="121" t="s">
        <v>98</v>
      </c>
      <c r="C71" s="80">
        <f>FORMATO!O95</f>
        <v>2.7160000000000002</v>
      </c>
      <c r="D71" s="80">
        <f>FORMATO!P95</f>
        <v>0</v>
      </c>
      <c r="E71" s="124">
        <f>FORMATO!R95</f>
        <v>0</v>
      </c>
    </row>
    <row r="72" spans="1:5" ht="45" x14ac:dyDescent="0.25">
      <c r="A72" s="73">
        <v>1943</v>
      </c>
      <c r="B72" s="121" t="s">
        <v>790</v>
      </c>
      <c r="C72" s="80">
        <f>FORMATO!O96</f>
        <v>5.1470000000000002</v>
      </c>
      <c r="D72" s="80">
        <f>FORMATO!P96</f>
        <v>0</v>
      </c>
      <c r="E72" s="124">
        <f>FORMATO!R96</f>
        <v>0</v>
      </c>
    </row>
    <row r="73" spans="1:5" ht="60" x14ac:dyDescent="0.25">
      <c r="A73" s="73">
        <v>1944</v>
      </c>
      <c r="B73" s="121" t="s">
        <v>789</v>
      </c>
      <c r="C73" s="80">
        <f>FORMATO!O97</f>
        <v>3.6030000000000002</v>
      </c>
      <c r="D73" s="80">
        <f>FORMATO!P97</f>
        <v>0</v>
      </c>
      <c r="E73" s="124">
        <f>FORMATO!R97</f>
        <v>0</v>
      </c>
    </row>
    <row r="74" spans="1:5" ht="45" x14ac:dyDescent="0.25">
      <c r="A74" s="73">
        <v>1945</v>
      </c>
      <c r="B74" s="121" t="s">
        <v>101</v>
      </c>
      <c r="C74" s="80">
        <f>FORMATO!O98</f>
        <v>3.3519999999999999</v>
      </c>
      <c r="D74" s="80">
        <f>FORMATO!P98</f>
        <v>0</v>
      </c>
      <c r="E74" s="124">
        <f>FORMATO!R98</f>
        <v>0</v>
      </c>
    </row>
    <row r="75" spans="1:5" ht="30" x14ac:dyDescent="0.25">
      <c r="A75" s="73">
        <v>1946</v>
      </c>
      <c r="B75" s="121" t="s">
        <v>104</v>
      </c>
      <c r="C75" s="80">
        <f>FORMATO!O101</f>
        <v>23.092599999999997</v>
      </c>
      <c r="D75" s="80">
        <f>FORMATO!P101</f>
        <v>0</v>
      </c>
      <c r="E75" s="124">
        <f>FORMATO!R101</f>
        <v>0</v>
      </c>
    </row>
    <row r="76" spans="1:5" ht="30" x14ac:dyDescent="0.25">
      <c r="A76" s="73">
        <v>1947</v>
      </c>
      <c r="B76" s="121" t="s">
        <v>105</v>
      </c>
      <c r="C76" s="80">
        <f>FORMATO!O102</f>
        <v>1.2153999999999998</v>
      </c>
      <c r="D76" s="80">
        <f>FORMATO!P102</f>
        <v>0</v>
      </c>
      <c r="E76" s="124">
        <f>FORMATO!R102</f>
        <v>0</v>
      </c>
    </row>
    <row r="77" spans="1:5" ht="30" x14ac:dyDescent="0.25">
      <c r="A77" s="73">
        <v>1951</v>
      </c>
      <c r="B77" s="121" t="s">
        <v>785</v>
      </c>
      <c r="C77" s="80">
        <f>FORMATO!O104</f>
        <v>13.624559999999999</v>
      </c>
      <c r="D77" s="80">
        <f>FORMATO!P104</f>
        <v>13.624559999999999</v>
      </c>
      <c r="E77" s="124">
        <f>FORMATO!R104</f>
        <v>1</v>
      </c>
    </row>
    <row r="78" spans="1:5" ht="75" x14ac:dyDescent="0.25">
      <c r="A78" s="73">
        <v>1952</v>
      </c>
      <c r="B78" s="121" t="s">
        <v>108</v>
      </c>
      <c r="C78" s="80">
        <f>FORMATO!O105</f>
        <v>12.86764</v>
      </c>
      <c r="D78" s="80">
        <f>FORMATO!P105</f>
        <v>12.86764</v>
      </c>
      <c r="E78" s="124">
        <f>FORMATO!R105</f>
        <v>1</v>
      </c>
    </row>
    <row r="79" spans="1:5" ht="45" x14ac:dyDescent="0.25">
      <c r="A79" s="73">
        <v>1961</v>
      </c>
      <c r="B79" s="121" t="s">
        <v>109</v>
      </c>
      <c r="C79" s="80">
        <f>FORMATO!O106</f>
        <v>34.061399999999999</v>
      </c>
      <c r="D79" s="80">
        <f>FORMATO!P106</f>
        <v>0</v>
      </c>
      <c r="E79" s="124">
        <f>FORMATO!R106</f>
        <v>0</v>
      </c>
    </row>
    <row r="80" spans="1:5" ht="60" x14ac:dyDescent="0.25">
      <c r="A80" s="73">
        <v>1971</v>
      </c>
      <c r="B80" s="121" t="s">
        <v>784</v>
      </c>
      <c r="C80" s="80">
        <f>FORMATO!O107</f>
        <v>11.3538</v>
      </c>
      <c r="D80" s="80">
        <f>FORMATO!P107</f>
        <v>6.4230068571428562</v>
      </c>
      <c r="E80" s="124">
        <f>FORMATO!R107</f>
        <v>0.56571428571428561</v>
      </c>
    </row>
    <row r="81" spans="1:5" ht="75" x14ac:dyDescent="0.25">
      <c r="A81" s="73">
        <v>1972</v>
      </c>
      <c r="B81" s="121" t="s">
        <v>111</v>
      </c>
      <c r="C81" s="80">
        <f>FORMATO!O108</f>
        <v>3.7845999999999997</v>
      </c>
      <c r="D81" s="80">
        <f>FORMATO!P108</f>
        <v>3.7845999999999997</v>
      </c>
      <c r="E81" s="124">
        <f>FORMATO!R108</f>
        <v>1</v>
      </c>
    </row>
    <row r="82" spans="1:5" ht="30" x14ac:dyDescent="0.25">
      <c r="A82" s="73">
        <v>1973</v>
      </c>
      <c r="B82" s="121" t="s">
        <v>114</v>
      </c>
      <c r="C82" s="80">
        <f>FORMATO!O111</f>
        <v>4.2664</v>
      </c>
      <c r="D82" s="80">
        <f>FORMATO!P111</f>
        <v>0</v>
      </c>
      <c r="E82" s="124">
        <f>FORMATO!R111</f>
        <v>0</v>
      </c>
    </row>
    <row r="83" spans="1:5" ht="30" x14ac:dyDescent="0.25">
      <c r="A83" s="73">
        <v>11011</v>
      </c>
      <c r="B83" s="121" t="s">
        <v>780</v>
      </c>
      <c r="C83" s="80">
        <f>FORMATO!O112</f>
        <v>81.061599999999999</v>
      </c>
      <c r="D83" s="80">
        <f>FORMATO!P112</f>
        <v>0</v>
      </c>
      <c r="E83" s="124">
        <f>FORMATO!R112</f>
        <v>0</v>
      </c>
    </row>
    <row r="84" spans="1:5" ht="45" x14ac:dyDescent="0.25">
      <c r="A84" s="73">
        <v>11012</v>
      </c>
      <c r="B84" s="121" t="s">
        <v>117</v>
      </c>
      <c r="C84" s="80">
        <f>FORMATO!O114</f>
        <v>2.9535</v>
      </c>
      <c r="D84" s="80">
        <f>FORMATO!P114</f>
        <v>0</v>
      </c>
      <c r="E84" s="124">
        <f>FORMATO!R114</f>
        <v>0</v>
      </c>
    </row>
    <row r="85" spans="1:5" ht="45" x14ac:dyDescent="0.25">
      <c r="A85" s="73">
        <v>11013</v>
      </c>
      <c r="B85" s="121" t="s">
        <v>118</v>
      </c>
      <c r="C85" s="80">
        <f>FORMATO!O115</f>
        <v>0.98450000000000004</v>
      </c>
      <c r="D85" s="80">
        <f>FORMATO!P115</f>
        <v>0</v>
      </c>
      <c r="E85" s="124">
        <f>FORMATO!R115</f>
        <v>0</v>
      </c>
    </row>
    <row r="86" spans="1:5" x14ac:dyDescent="0.25">
      <c r="A86" s="73">
        <v>11021</v>
      </c>
      <c r="B86" s="121" t="s">
        <v>120</v>
      </c>
      <c r="C86" s="80">
        <f>FORMATO!O117</f>
        <v>1.6100999999999999</v>
      </c>
      <c r="D86" s="80">
        <f>FORMATO!P117</f>
        <v>0</v>
      </c>
      <c r="E86" s="124">
        <f>FORMATO!R117</f>
        <v>0</v>
      </c>
    </row>
    <row r="87" spans="1:5" ht="60" x14ac:dyDescent="0.25">
      <c r="A87" s="73">
        <v>11031</v>
      </c>
      <c r="B87" s="121" t="s">
        <v>121</v>
      </c>
      <c r="C87" s="80">
        <f>FORMATO!O118</f>
        <v>4.2936000000000005</v>
      </c>
      <c r="D87" s="80">
        <f>FORMATO!P118</f>
        <v>0</v>
      </c>
      <c r="E87" s="124">
        <f>FORMATO!R118</f>
        <v>0</v>
      </c>
    </row>
    <row r="88" spans="1:5" ht="45" x14ac:dyDescent="0.25">
      <c r="A88" s="73">
        <v>11041</v>
      </c>
      <c r="B88" s="121" t="s">
        <v>122</v>
      </c>
      <c r="C88" s="80">
        <f>FORMATO!O119</f>
        <v>0.53670000000000007</v>
      </c>
      <c r="D88" s="80">
        <f>FORMATO!P119</f>
        <v>0</v>
      </c>
      <c r="E88" s="124">
        <f>FORMATO!R119</f>
        <v>0</v>
      </c>
    </row>
    <row r="89" spans="1:5" ht="45" x14ac:dyDescent="0.25">
      <c r="A89" s="73">
        <v>11042</v>
      </c>
      <c r="B89" s="121" t="s">
        <v>123</v>
      </c>
      <c r="C89" s="80">
        <f>FORMATO!O120</f>
        <v>2.6835000000000004</v>
      </c>
      <c r="D89" s="80">
        <f>FORMATO!P120</f>
        <v>0</v>
      </c>
      <c r="E89" s="124">
        <f>FORMATO!R120</f>
        <v>0</v>
      </c>
    </row>
    <row r="90" spans="1:5" ht="60" x14ac:dyDescent="0.25">
      <c r="A90" s="73">
        <v>11051</v>
      </c>
      <c r="B90" s="121" t="s">
        <v>124</v>
      </c>
      <c r="C90" s="80">
        <f>FORMATO!O121</f>
        <v>1.6100999999999999</v>
      </c>
      <c r="D90" s="80">
        <f>FORMATO!P121</f>
        <v>0</v>
      </c>
      <c r="E90" s="124">
        <f>FORMATO!R121</f>
        <v>0</v>
      </c>
    </row>
    <row r="91" spans="1:5" ht="75" x14ac:dyDescent="0.25">
      <c r="A91" s="73">
        <v>11061</v>
      </c>
      <c r="B91" s="121" t="s">
        <v>782</v>
      </c>
      <c r="C91" s="80">
        <f>FORMATO!O124</f>
        <v>10</v>
      </c>
      <c r="D91" s="80">
        <f>FORMATO!P124</f>
        <v>0</v>
      </c>
      <c r="E91" s="124">
        <f>FORMATO!R124</f>
        <v>0</v>
      </c>
    </row>
    <row r="92" spans="1:5" ht="45" x14ac:dyDescent="0.25">
      <c r="A92" s="73">
        <v>11071</v>
      </c>
      <c r="B92" s="121" t="s">
        <v>781</v>
      </c>
      <c r="C92" s="80">
        <f>FORMATO!O125</f>
        <v>11</v>
      </c>
      <c r="D92" s="80">
        <f>FORMATO!P125</f>
        <v>0</v>
      </c>
      <c r="E92" s="124">
        <f>FORMATO!R125</f>
        <v>0</v>
      </c>
    </row>
    <row r="93" spans="1:5" ht="30" x14ac:dyDescent="0.25">
      <c r="A93" s="73">
        <v>11072</v>
      </c>
      <c r="B93" s="121" t="s">
        <v>129</v>
      </c>
      <c r="C93" s="80">
        <f>FORMATO!O126</f>
        <v>11</v>
      </c>
      <c r="D93" s="80">
        <f>FORMATO!P126</f>
        <v>0</v>
      </c>
      <c r="E93" s="124">
        <f>FORMATO!R126</f>
        <v>0</v>
      </c>
    </row>
    <row r="94" spans="1:5" x14ac:dyDescent="0.25">
      <c r="A94" s="73">
        <v>11073</v>
      </c>
      <c r="B94" s="121" t="s">
        <v>639</v>
      </c>
      <c r="C94" s="80">
        <f>FORMATO!O127</f>
        <v>50</v>
      </c>
      <c r="D94" s="80">
        <f>FORMATO!P127</f>
        <v>0</v>
      </c>
      <c r="E94" s="124">
        <f>FORMATO!R127</f>
        <v>0</v>
      </c>
    </row>
    <row r="95" spans="1:5" ht="30" x14ac:dyDescent="0.25">
      <c r="A95" s="73">
        <v>11074</v>
      </c>
      <c r="B95" s="121" t="s">
        <v>131</v>
      </c>
      <c r="C95" s="80">
        <f>FORMATO!O128</f>
        <v>18</v>
      </c>
      <c r="D95" s="80">
        <f>FORMATO!P128</f>
        <v>0</v>
      </c>
      <c r="E95" s="124">
        <f>FORMATO!R128</f>
        <v>0</v>
      </c>
    </row>
    <row r="96" spans="1:5" ht="45" x14ac:dyDescent="0.25">
      <c r="A96" s="73">
        <v>11076</v>
      </c>
      <c r="B96" s="121" t="s">
        <v>134</v>
      </c>
      <c r="C96" s="80">
        <f>FORMATO!O131</f>
        <v>4.5457999999999998</v>
      </c>
      <c r="D96" s="80">
        <f>FORMATO!P131</f>
        <v>4.5457999999999998</v>
      </c>
      <c r="E96" s="124">
        <f>FORMATO!R131</f>
        <v>1</v>
      </c>
    </row>
    <row r="97" spans="1:5" ht="30" x14ac:dyDescent="0.25">
      <c r="A97" s="73">
        <v>11081</v>
      </c>
      <c r="B97" s="121" t="s">
        <v>777</v>
      </c>
      <c r="C97" s="80">
        <f>FORMATO!O132</f>
        <v>7.2075500000000003</v>
      </c>
      <c r="D97" s="80">
        <f>FORMATO!P132</f>
        <v>7.2075500000000003</v>
      </c>
      <c r="E97" s="124">
        <f>FORMATO!R132</f>
        <v>1</v>
      </c>
    </row>
    <row r="98" spans="1:5" ht="30" x14ac:dyDescent="0.25">
      <c r="A98" s="73">
        <v>11082</v>
      </c>
      <c r="B98" s="121" t="s">
        <v>776</v>
      </c>
      <c r="C98" s="80">
        <f>FORMATO!O133</f>
        <v>13.351100000000001</v>
      </c>
      <c r="D98" s="80">
        <f>FORMATO!P133</f>
        <v>13.351100000000001</v>
      </c>
      <c r="E98" s="124">
        <f>FORMATO!R133</f>
        <v>1</v>
      </c>
    </row>
    <row r="99" spans="1:5" ht="90" x14ac:dyDescent="0.25">
      <c r="A99" s="73">
        <v>11083</v>
      </c>
      <c r="B99" s="121" t="s">
        <v>481</v>
      </c>
      <c r="C99" s="80">
        <f>FORMATO!O134</f>
        <v>9.8955500000000001</v>
      </c>
      <c r="D99" s="80">
        <f>FORMATO!P134</f>
        <v>9.8955500000000001</v>
      </c>
      <c r="E99" s="124">
        <f>FORMATO!R134</f>
        <v>1</v>
      </c>
    </row>
    <row r="100" spans="1:5" ht="45" x14ac:dyDescent="0.25">
      <c r="A100" s="73">
        <v>11091</v>
      </c>
      <c r="B100" s="121" t="s">
        <v>493</v>
      </c>
      <c r="C100" s="80">
        <f>FORMATO!O136</f>
        <v>4.2436499999999997</v>
      </c>
      <c r="D100" s="80">
        <f>FORMATO!P136</f>
        <v>0</v>
      </c>
      <c r="E100" s="124">
        <f>FORMATO!R136</f>
        <v>0</v>
      </c>
    </row>
    <row r="101" spans="1:5" ht="45" x14ac:dyDescent="0.25">
      <c r="A101" s="73">
        <v>11092</v>
      </c>
      <c r="B101" s="121" t="s">
        <v>140</v>
      </c>
      <c r="C101" s="80">
        <f>FORMATO!O137</f>
        <v>10.756349999999999</v>
      </c>
      <c r="D101" s="80">
        <f>FORMATO!P137</f>
        <v>10.756349999999999</v>
      </c>
      <c r="E101" s="124">
        <f>FORMATO!R137</f>
        <v>1</v>
      </c>
    </row>
    <row r="102" spans="1:5" ht="60" x14ac:dyDescent="0.25">
      <c r="A102" s="73">
        <v>11093</v>
      </c>
      <c r="B102" s="121" t="s">
        <v>142</v>
      </c>
      <c r="C102" s="80">
        <f>FORMATO!O139</f>
        <v>5.5620000000000003</v>
      </c>
      <c r="D102" s="80">
        <f>FORMATO!P139</f>
        <v>4.4496000000000002</v>
      </c>
      <c r="E102" s="124">
        <f>FORMATO!R139</f>
        <v>0.8</v>
      </c>
    </row>
    <row r="103" spans="1:5" ht="60" x14ac:dyDescent="0.25">
      <c r="A103" s="73">
        <v>11094</v>
      </c>
      <c r="B103" s="121" t="s">
        <v>143</v>
      </c>
      <c r="C103" s="80">
        <f>FORMATO!O140</f>
        <v>4.0810000000000004</v>
      </c>
      <c r="D103" s="80">
        <f>FORMATO!P140</f>
        <v>1.8475518724298736</v>
      </c>
      <c r="E103" s="124">
        <f>FORMATO!R140</f>
        <v>0.45272038040428164</v>
      </c>
    </row>
    <row r="104" spans="1:5" ht="75" x14ac:dyDescent="0.25">
      <c r="A104" s="73">
        <v>110105</v>
      </c>
      <c r="B104" s="121" t="s">
        <v>144</v>
      </c>
      <c r="C104" s="80">
        <f>FORMATO!O141</f>
        <v>3.4285000000000001</v>
      </c>
      <c r="D104" s="80">
        <f>FORMATO!P141</f>
        <v>3.1999333333333335</v>
      </c>
      <c r="E104" s="124">
        <f>FORMATO!R141</f>
        <v>0.93333333333333335</v>
      </c>
    </row>
    <row r="105" spans="1:5" ht="60" x14ac:dyDescent="0.25">
      <c r="A105" s="73">
        <v>11111</v>
      </c>
      <c r="B105" s="121" t="s">
        <v>145</v>
      </c>
      <c r="C105" s="80">
        <f>FORMATO!O142</f>
        <v>11.9285</v>
      </c>
      <c r="D105" s="80">
        <f>FORMATO!P142</f>
        <v>11.9285</v>
      </c>
      <c r="E105" s="124">
        <f>FORMATO!R142</f>
        <v>1</v>
      </c>
    </row>
    <row r="106" spans="1:5" ht="90" x14ac:dyDescent="0.25">
      <c r="A106" s="73">
        <v>11112</v>
      </c>
      <c r="B106" s="121" t="s">
        <v>483</v>
      </c>
      <c r="C106" s="80">
        <f>FORMATO!O144</f>
        <v>2.5</v>
      </c>
      <c r="D106" s="80">
        <f>FORMATO!P144</f>
        <v>2.5</v>
      </c>
      <c r="E106" s="124">
        <f>FORMATO!R144</f>
        <v>1</v>
      </c>
    </row>
    <row r="107" spans="1:5" ht="90" x14ac:dyDescent="0.25">
      <c r="A107" s="73">
        <v>11113</v>
      </c>
      <c r="B107" s="121" t="s">
        <v>148</v>
      </c>
      <c r="C107" s="80">
        <f>FORMATO!O145</f>
        <v>5</v>
      </c>
      <c r="D107" s="80">
        <f>FORMATO!P145</f>
        <v>0</v>
      </c>
      <c r="E107" s="124">
        <f>FORMATO!R145</f>
        <v>0</v>
      </c>
    </row>
    <row r="108" spans="1:5" ht="60" x14ac:dyDescent="0.25">
      <c r="A108" s="73">
        <v>11121</v>
      </c>
      <c r="B108" s="121" t="s">
        <v>778</v>
      </c>
      <c r="C108" s="80">
        <f>FORMATO!O146</f>
        <v>2.5</v>
      </c>
      <c r="D108" s="80">
        <f>FORMATO!P146</f>
        <v>2.5</v>
      </c>
      <c r="E108" s="124">
        <f>FORMATO!R146</f>
        <v>1</v>
      </c>
    </row>
    <row r="109" spans="1:5" ht="30" x14ac:dyDescent="0.25">
      <c r="A109" s="73">
        <v>11122</v>
      </c>
      <c r="B109" s="121" t="s">
        <v>779</v>
      </c>
      <c r="C109" s="80">
        <f>FORMATO!O147</f>
        <v>6.25</v>
      </c>
      <c r="D109" s="80">
        <f>FORMATO!P147</f>
        <v>6.25</v>
      </c>
      <c r="E109" s="124">
        <f>FORMATO!R147</f>
        <v>1</v>
      </c>
    </row>
    <row r="110" spans="1:5" ht="90" x14ac:dyDescent="0.25">
      <c r="A110" s="73">
        <v>11131</v>
      </c>
      <c r="B110" s="121" t="s">
        <v>151</v>
      </c>
      <c r="C110" s="80">
        <f>FORMATO!O148</f>
        <v>8.75</v>
      </c>
      <c r="D110" s="80">
        <f>FORMATO!P148</f>
        <v>8.75</v>
      </c>
      <c r="E110" s="124">
        <f>FORMATO!R148</f>
        <v>1</v>
      </c>
    </row>
    <row r="111" spans="1:5" ht="60" x14ac:dyDescent="0.25">
      <c r="A111" s="73">
        <v>11132</v>
      </c>
      <c r="B111" s="121" t="s">
        <v>154</v>
      </c>
      <c r="C111" s="80">
        <f>FORMATO!O151</f>
        <v>65</v>
      </c>
      <c r="D111" s="80">
        <f>FORMATO!P151</f>
        <v>0</v>
      </c>
      <c r="E111" s="124">
        <f>FORMATO!R151</f>
        <v>0</v>
      </c>
    </row>
    <row r="112" spans="1:5" ht="60" x14ac:dyDescent="0.25">
      <c r="A112" s="73">
        <v>11133</v>
      </c>
      <c r="B112" s="121" t="s">
        <v>155</v>
      </c>
      <c r="C112" s="80">
        <f>FORMATO!O152</f>
        <v>35</v>
      </c>
      <c r="D112" s="80">
        <f>FORMATO!P152</f>
        <v>0</v>
      </c>
      <c r="E112" s="124">
        <f>FORMATO!R152</f>
        <v>0</v>
      </c>
    </row>
    <row r="113" spans="1:5" x14ac:dyDescent="0.25">
      <c r="A113" s="73">
        <v>11134</v>
      </c>
      <c r="B113" s="121" t="s">
        <v>158</v>
      </c>
      <c r="C113" s="80">
        <f>FORMATO!O155</f>
        <v>0.28000000000000003</v>
      </c>
      <c r="D113" s="80">
        <f>FORMATO!P155</f>
        <v>0</v>
      </c>
      <c r="E113" s="124">
        <f>FORMATO!R155</f>
        <v>0</v>
      </c>
    </row>
    <row r="114" spans="1:5" ht="30" x14ac:dyDescent="0.25">
      <c r="A114" s="73">
        <v>11135</v>
      </c>
      <c r="B114" s="121" t="s">
        <v>159</v>
      </c>
      <c r="C114" s="80">
        <f>FORMATO!O156</f>
        <v>0.72</v>
      </c>
      <c r="D114" s="80">
        <f>FORMATO!P156</f>
        <v>0</v>
      </c>
      <c r="E114" s="124">
        <f>FORMATO!R156</f>
        <v>0</v>
      </c>
    </row>
    <row r="115" spans="1:5" ht="45" x14ac:dyDescent="0.25">
      <c r="A115" s="73">
        <v>11136</v>
      </c>
      <c r="B115" s="121" t="s">
        <v>161</v>
      </c>
      <c r="C115" s="80">
        <f>FORMATO!O158</f>
        <v>1</v>
      </c>
      <c r="D115" s="80">
        <f>FORMATO!P158</f>
        <v>0</v>
      </c>
      <c r="E115" s="124">
        <f>FORMATO!R158</f>
        <v>0</v>
      </c>
    </row>
    <row r="116" spans="1:5" ht="30" x14ac:dyDescent="0.25">
      <c r="A116" s="73">
        <v>11137</v>
      </c>
      <c r="B116" s="121" t="s">
        <v>163</v>
      </c>
      <c r="C116" s="80">
        <f>FORMATO!O160</f>
        <v>2</v>
      </c>
      <c r="D116" s="80">
        <f>FORMATO!P160</f>
        <v>0</v>
      </c>
      <c r="E116" s="124">
        <f>FORMATO!R160</f>
        <v>0</v>
      </c>
    </row>
    <row r="117" spans="1:5" ht="30" x14ac:dyDescent="0.25">
      <c r="A117" s="73">
        <v>11138</v>
      </c>
      <c r="B117" s="121" t="s">
        <v>165</v>
      </c>
      <c r="C117" s="80">
        <f>FORMATO!O162</f>
        <v>85.5</v>
      </c>
      <c r="D117" s="80">
        <f>FORMATO!P162</f>
        <v>0</v>
      </c>
      <c r="E117" s="124">
        <f>FORMATO!R162</f>
        <v>0</v>
      </c>
    </row>
    <row r="118" spans="1:5" ht="30" x14ac:dyDescent="0.25">
      <c r="A118" s="73">
        <v>11141</v>
      </c>
      <c r="B118" s="121" t="s">
        <v>166</v>
      </c>
      <c r="C118" s="80">
        <f>FORMATO!O163</f>
        <v>2.7</v>
      </c>
      <c r="D118" s="80">
        <f>FORMATO!P163</f>
        <v>0</v>
      </c>
      <c r="E118" s="124">
        <f>FORMATO!R163</f>
        <v>0</v>
      </c>
    </row>
    <row r="119" spans="1:5" x14ac:dyDescent="0.25">
      <c r="A119" s="73">
        <v>11142</v>
      </c>
      <c r="B119" s="121" t="s">
        <v>167</v>
      </c>
      <c r="C119" s="80">
        <f>FORMATO!O164</f>
        <v>0.9</v>
      </c>
      <c r="D119" s="80">
        <f>FORMATO!P164</f>
        <v>0</v>
      </c>
      <c r="E119" s="124">
        <f>FORMATO!R164</f>
        <v>0</v>
      </c>
    </row>
    <row r="120" spans="1:5" ht="45" x14ac:dyDescent="0.25">
      <c r="A120" s="73">
        <v>11211</v>
      </c>
      <c r="B120" s="121" t="s">
        <v>802</v>
      </c>
      <c r="C120" s="80">
        <f>FORMATO!O165</f>
        <v>0.9</v>
      </c>
      <c r="D120" s="80">
        <f>FORMATO!P165</f>
        <v>0</v>
      </c>
      <c r="E120" s="124">
        <f>FORMATO!R165</f>
        <v>0</v>
      </c>
    </row>
    <row r="121" spans="1:5" ht="30" x14ac:dyDescent="0.25">
      <c r="A121" s="73">
        <v>11212</v>
      </c>
      <c r="B121" s="121" t="s">
        <v>170</v>
      </c>
      <c r="C121" s="80">
        <f>FORMATO!O167</f>
        <v>3.465E-2</v>
      </c>
      <c r="D121" s="80">
        <f>FORMATO!P167</f>
        <v>0</v>
      </c>
      <c r="E121" s="124">
        <f>FORMATO!R167</f>
        <v>0</v>
      </c>
    </row>
    <row r="122" spans="1:5" ht="30" x14ac:dyDescent="0.25">
      <c r="A122" s="73">
        <v>11213</v>
      </c>
      <c r="B122" s="121" t="s">
        <v>171</v>
      </c>
      <c r="C122" s="80">
        <f>FORMATO!O168</f>
        <v>0.69023999999999996</v>
      </c>
      <c r="D122" s="80">
        <f>FORMATO!P168</f>
        <v>0</v>
      </c>
      <c r="E122" s="124">
        <f>FORMATO!R168</f>
        <v>0</v>
      </c>
    </row>
    <row r="123" spans="1:5" ht="45" x14ac:dyDescent="0.25">
      <c r="A123" s="73">
        <v>11214</v>
      </c>
      <c r="B123" s="121" t="s">
        <v>172</v>
      </c>
      <c r="C123" s="80">
        <f>FORMATO!O169</f>
        <v>0.27510999999999997</v>
      </c>
      <c r="D123" s="80">
        <f>FORMATO!P169</f>
        <v>0</v>
      </c>
      <c r="E123" s="124">
        <f>FORMATO!R169</f>
        <v>0</v>
      </c>
    </row>
    <row r="124" spans="1:5" ht="30" x14ac:dyDescent="0.25">
      <c r="A124" s="73">
        <v>11221</v>
      </c>
      <c r="B124" s="121" t="s">
        <v>800</v>
      </c>
      <c r="C124" s="80">
        <f>FORMATO!O171</f>
        <v>0.25835000000000002</v>
      </c>
      <c r="D124" s="80">
        <f>FORMATO!P171</f>
        <v>0</v>
      </c>
      <c r="E124" s="124">
        <f>FORMATO!R171</f>
        <v>0</v>
      </c>
    </row>
    <row r="125" spans="1:5" ht="45" x14ac:dyDescent="0.25">
      <c r="A125" s="73">
        <v>11222</v>
      </c>
      <c r="B125" s="121" t="s">
        <v>175</v>
      </c>
      <c r="C125" s="80">
        <f>FORMATO!O172</f>
        <v>0.50377000000000005</v>
      </c>
      <c r="D125" s="80">
        <f>FORMATO!P172</f>
        <v>0</v>
      </c>
      <c r="E125" s="124">
        <f>FORMATO!R172</f>
        <v>0</v>
      </c>
    </row>
    <row r="126" spans="1:5" ht="45" x14ac:dyDescent="0.25">
      <c r="A126" s="73">
        <v>11223</v>
      </c>
      <c r="B126" s="121" t="s">
        <v>176</v>
      </c>
      <c r="C126" s="80">
        <f>FORMATO!O173</f>
        <v>0.23788000000000001</v>
      </c>
      <c r="D126" s="80">
        <f>FORMATO!P173</f>
        <v>0</v>
      </c>
      <c r="E126" s="124">
        <f>FORMATO!R173</f>
        <v>0</v>
      </c>
    </row>
    <row r="127" spans="1:5" ht="45" x14ac:dyDescent="0.25">
      <c r="A127" s="73">
        <v>11224</v>
      </c>
      <c r="B127" s="121" t="s">
        <v>178</v>
      </c>
      <c r="C127" s="80">
        <f>FORMATO!O175</f>
        <v>1</v>
      </c>
      <c r="D127" s="80">
        <f>FORMATO!P175</f>
        <v>0</v>
      </c>
      <c r="E127" s="124">
        <f>FORMATO!R175</f>
        <v>0</v>
      </c>
    </row>
    <row r="128" spans="1:5" ht="30" x14ac:dyDescent="0.25">
      <c r="A128" s="73">
        <v>11225</v>
      </c>
      <c r="B128" s="121" t="s">
        <v>180</v>
      </c>
      <c r="C128" s="80">
        <f>FORMATO!O177</f>
        <v>1</v>
      </c>
      <c r="D128" s="80">
        <f>FORMATO!P177</f>
        <v>0</v>
      </c>
      <c r="E128" s="124">
        <f>FORMATO!R177</f>
        <v>0</v>
      </c>
    </row>
    <row r="129" spans="1:5" ht="60" x14ac:dyDescent="0.25">
      <c r="A129" s="73">
        <v>11231</v>
      </c>
      <c r="B129" s="121" t="s">
        <v>182</v>
      </c>
      <c r="C129" s="80">
        <f>FORMATO!O179</f>
        <v>1</v>
      </c>
      <c r="D129" s="80">
        <f>FORMATO!P179</f>
        <v>0</v>
      </c>
      <c r="E129" s="124">
        <f>FORMATO!R179</f>
        <v>0</v>
      </c>
    </row>
    <row r="130" spans="1:5" ht="30" x14ac:dyDescent="0.25">
      <c r="A130" s="73">
        <v>11232</v>
      </c>
      <c r="B130" s="121" t="s">
        <v>184</v>
      </c>
      <c r="C130" s="80">
        <f>FORMATO!O181</f>
        <v>0.13150000000000001</v>
      </c>
      <c r="D130" s="80">
        <f>FORMATO!P181</f>
        <v>0</v>
      </c>
      <c r="E130" s="124">
        <f>FORMATO!R181</f>
        <v>0</v>
      </c>
    </row>
    <row r="131" spans="1:5" ht="30" x14ac:dyDescent="0.25">
      <c r="A131" s="73">
        <v>11233</v>
      </c>
      <c r="B131" s="121" t="s">
        <v>185</v>
      </c>
      <c r="C131" s="80">
        <f>FORMATO!O182</f>
        <v>0.17411000000000001</v>
      </c>
      <c r="D131" s="80">
        <f>FORMATO!P182</f>
        <v>0</v>
      </c>
      <c r="E131" s="124">
        <f>FORMATO!R182</f>
        <v>0</v>
      </c>
    </row>
    <row r="132" spans="1:5" ht="30" x14ac:dyDescent="0.25">
      <c r="A132" s="73">
        <v>11241</v>
      </c>
      <c r="B132" s="121" t="s">
        <v>186</v>
      </c>
      <c r="C132" s="80">
        <f>FORMATO!O183</f>
        <v>0.30432999999999999</v>
      </c>
      <c r="D132" s="80">
        <f>FORMATO!P183</f>
        <v>0</v>
      </c>
      <c r="E132" s="124">
        <f>FORMATO!R183</f>
        <v>0</v>
      </c>
    </row>
    <row r="133" spans="1:5" ht="30" x14ac:dyDescent="0.25">
      <c r="A133" s="73">
        <v>11242</v>
      </c>
      <c r="B133" s="121" t="s">
        <v>798</v>
      </c>
      <c r="C133" s="80">
        <f>FORMATO!O184</f>
        <v>0.11752000000000001</v>
      </c>
      <c r="D133" s="80">
        <f>FORMATO!P184</f>
        <v>0</v>
      </c>
      <c r="E133" s="124">
        <f>FORMATO!R184</f>
        <v>0</v>
      </c>
    </row>
    <row r="134" spans="1:5" ht="45" x14ac:dyDescent="0.25">
      <c r="A134" s="73">
        <v>11243</v>
      </c>
      <c r="B134" s="121" t="s">
        <v>799</v>
      </c>
      <c r="C134" s="80">
        <f>FORMATO!O185</f>
        <v>0.27254</v>
      </c>
      <c r="D134" s="80">
        <f>FORMATO!P185</f>
        <v>0</v>
      </c>
      <c r="E134" s="124">
        <f>FORMATO!R185</f>
        <v>0</v>
      </c>
    </row>
    <row r="135" spans="1:5" ht="75" x14ac:dyDescent="0.25">
      <c r="A135" s="73">
        <v>2111</v>
      </c>
      <c r="B135" s="121" t="s">
        <v>192</v>
      </c>
      <c r="C135" s="80">
        <f>FORMATO!O189</f>
        <v>2.8154000000000003</v>
      </c>
      <c r="D135" s="80">
        <f>FORMATO!P189</f>
        <v>0</v>
      </c>
      <c r="E135" s="124">
        <f>FORMATO!R189</f>
        <v>0</v>
      </c>
    </row>
    <row r="136" spans="1:5" ht="60" x14ac:dyDescent="0.25">
      <c r="A136" s="73">
        <v>2112</v>
      </c>
      <c r="B136" s="121" t="s">
        <v>193</v>
      </c>
      <c r="C136" s="80">
        <f>FORMATO!O190</f>
        <v>2.8154000000000003</v>
      </c>
      <c r="D136" s="80">
        <f>FORMATO!P190</f>
        <v>0</v>
      </c>
      <c r="E136" s="124">
        <f>FORMATO!R190</f>
        <v>0</v>
      </c>
    </row>
    <row r="137" spans="1:5" ht="30" x14ac:dyDescent="0.25">
      <c r="A137" s="73">
        <v>2121</v>
      </c>
      <c r="B137" s="121" t="s">
        <v>194</v>
      </c>
      <c r="C137" s="80">
        <f>FORMATO!O191</f>
        <v>2.4132000000000002</v>
      </c>
      <c r="D137" s="80">
        <f>FORMATO!P191</f>
        <v>0</v>
      </c>
      <c r="E137" s="124">
        <f>FORMATO!R191</f>
        <v>0</v>
      </c>
    </row>
    <row r="138" spans="1:5" ht="30" x14ac:dyDescent="0.25">
      <c r="A138" s="73">
        <v>2122</v>
      </c>
      <c r="B138" s="121" t="s">
        <v>886</v>
      </c>
      <c r="C138" s="80">
        <f>FORMATO!O193</f>
        <v>0.22275000000000003</v>
      </c>
      <c r="D138" s="80">
        <f>FORMATO!P193</f>
        <v>0</v>
      </c>
      <c r="E138" s="124">
        <f>FORMATO!R193</f>
        <v>0</v>
      </c>
    </row>
    <row r="139" spans="1:5" ht="30" x14ac:dyDescent="0.25">
      <c r="A139" s="73">
        <v>2131</v>
      </c>
      <c r="B139" s="121" t="s">
        <v>197</v>
      </c>
      <c r="C139" s="80">
        <f>FORMATO!O194</f>
        <v>1.2622500000000001</v>
      </c>
      <c r="D139" s="80">
        <f>FORMATO!P194</f>
        <v>0</v>
      </c>
      <c r="E139" s="124">
        <f>FORMATO!R194</f>
        <v>0</v>
      </c>
    </row>
    <row r="140" spans="1:5" ht="75" x14ac:dyDescent="0.25">
      <c r="A140" s="73">
        <v>2132</v>
      </c>
      <c r="B140" s="121" t="s">
        <v>882</v>
      </c>
      <c r="C140" s="80">
        <f>FORMATO!O196</f>
        <v>9.0471000000000004</v>
      </c>
      <c r="D140" s="80">
        <f>FORMATO!P196</f>
        <v>0</v>
      </c>
      <c r="E140" s="124">
        <f>FORMATO!R196</f>
        <v>0</v>
      </c>
    </row>
    <row r="141" spans="1:5" ht="60" x14ac:dyDescent="0.25">
      <c r="A141" s="73">
        <v>2141</v>
      </c>
      <c r="B141" s="121" t="s">
        <v>200</v>
      </c>
      <c r="C141" s="80">
        <f>FORMATO!O197</f>
        <v>7.2376800000000001</v>
      </c>
      <c r="D141" s="80">
        <f>FORMATO!P197</f>
        <v>0</v>
      </c>
      <c r="E141" s="124">
        <f>FORMATO!R197</f>
        <v>0</v>
      </c>
    </row>
    <row r="142" spans="1:5" ht="75" x14ac:dyDescent="0.25">
      <c r="A142" s="73">
        <v>2142</v>
      </c>
      <c r="B142" s="121" t="s">
        <v>201</v>
      </c>
      <c r="C142" s="80">
        <f>FORMATO!O198</f>
        <v>36.188400000000001</v>
      </c>
      <c r="D142" s="80">
        <f>FORMATO!P198</f>
        <v>0</v>
      </c>
      <c r="E142" s="124">
        <f>FORMATO!R198</f>
        <v>0</v>
      </c>
    </row>
    <row r="143" spans="1:5" ht="75" x14ac:dyDescent="0.25">
      <c r="A143" s="73">
        <v>2211</v>
      </c>
      <c r="B143" s="121" t="s">
        <v>884</v>
      </c>
      <c r="C143" s="80">
        <f>FORMATO!O199</f>
        <v>7.2376800000000001</v>
      </c>
      <c r="D143" s="80">
        <f>FORMATO!P199</f>
        <v>0</v>
      </c>
      <c r="E143" s="124">
        <f>FORMATO!R199</f>
        <v>0</v>
      </c>
    </row>
    <row r="144" spans="1:5" ht="30" x14ac:dyDescent="0.25">
      <c r="A144" s="73">
        <v>2212</v>
      </c>
      <c r="B144" s="121" t="s">
        <v>885</v>
      </c>
      <c r="C144" s="80">
        <f>FORMATO!O200</f>
        <v>15.38007</v>
      </c>
      <c r="D144" s="80">
        <f>FORMATO!P200</f>
        <v>0</v>
      </c>
      <c r="E144" s="124">
        <f>FORMATO!R200</f>
        <v>0</v>
      </c>
    </row>
    <row r="145" spans="1:5" ht="60" x14ac:dyDescent="0.25">
      <c r="A145" s="73">
        <v>2213</v>
      </c>
      <c r="B145" s="121" t="s">
        <v>204</v>
      </c>
      <c r="C145" s="80">
        <f>FORMATO!O201</f>
        <v>7.2376800000000001</v>
      </c>
      <c r="D145" s="80">
        <f>FORMATO!P201</f>
        <v>0</v>
      </c>
      <c r="E145" s="124">
        <f>FORMATO!R201</f>
        <v>0</v>
      </c>
    </row>
    <row r="146" spans="1:5" ht="60" x14ac:dyDescent="0.25">
      <c r="A146" s="73">
        <v>2214</v>
      </c>
      <c r="B146" s="121" t="s">
        <v>883</v>
      </c>
      <c r="C146" s="80">
        <f>FORMATO!O202</f>
        <v>6.3329700000000004</v>
      </c>
      <c r="D146" s="80">
        <f>FORMATO!P202</f>
        <v>0</v>
      </c>
      <c r="E146" s="124">
        <f>FORMATO!R202</f>
        <v>0</v>
      </c>
    </row>
    <row r="147" spans="1:5" ht="60" x14ac:dyDescent="0.25">
      <c r="A147" s="73">
        <v>2215</v>
      </c>
      <c r="B147" s="121" t="s">
        <v>881</v>
      </c>
      <c r="C147" s="80">
        <f>FORMATO!O203</f>
        <v>1.80942</v>
      </c>
      <c r="D147" s="80">
        <f>FORMATO!P203</f>
        <v>0</v>
      </c>
      <c r="E147" s="124">
        <f>FORMATO!R203</f>
        <v>0</v>
      </c>
    </row>
    <row r="148" spans="1:5" ht="30" x14ac:dyDescent="0.25">
      <c r="A148" s="73">
        <v>2216</v>
      </c>
      <c r="B148" s="121" t="s">
        <v>890</v>
      </c>
      <c r="C148" s="80">
        <f>FORMATO!O206</f>
        <v>3.2434503399999999</v>
      </c>
      <c r="D148" s="80">
        <f>FORMATO!P206</f>
        <v>0</v>
      </c>
      <c r="E148" s="124">
        <f>FORMATO!R206</f>
        <v>0</v>
      </c>
    </row>
    <row r="149" spans="1:5" ht="30" x14ac:dyDescent="0.25">
      <c r="A149" s="73">
        <v>2311</v>
      </c>
      <c r="B149" s="121" t="s">
        <v>210</v>
      </c>
      <c r="C149" s="80">
        <f>FORMATO!O207</f>
        <v>2.72485876</v>
      </c>
      <c r="D149" s="80">
        <f>FORMATO!P207</f>
        <v>0</v>
      </c>
      <c r="E149" s="124">
        <f>FORMATO!R207</f>
        <v>0</v>
      </c>
    </row>
    <row r="150" spans="1:5" ht="30" x14ac:dyDescent="0.25">
      <c r="A150" s="73">
        <v>2312</v>
      </c>
      <c r="B150" s="121" t="s">
        <v>211</v>
      </c>
      <c r="C150" s="80">
        <f>FORMATO!O208</f>
        <v>4.0930229600000008</v>
      </c>
      <c r="D150" s="80">
        <f>FORMATO!P208</f>
        <v>0</v>
      </c>
      <c r="E150" s="124">
        <f>FORMATO!R208</f>
        <v>0</v>
      </c>
    </row>
    <row r="151" spans="1:5" ht="45" x14ac:dyDescent="0.25">
      <c r="A151" s="73">
        <v>2313</v>
      </c>
      <c r="B151" s="121" t="s">
        <v>212</v>
      </c>
      <c r="C151" s="80">
        <f>FORMATO!O209</f>
        <v>4.54115818</v>
      </c>
      <c r="D151" s="80">
        <f>FORMATO!P209</f>
        <v>0</v>
      </c>
      <c r="E151" s="124">
        <f>FORMATO!R209</f>
        <v>0</v>
      </c>
    </row>
    <row r="152" spans="1:5" ht="45" x14ac:dyDescent="0.25">
      <c r="A152" s="73">
        <v>2314</v>
      </c>
      <c r="B152" s="121" t="s">
        <v>213</v>
      </c>
      <c r="C152" s="80">
        <f>FORMATO!O210</f>
        <v>9.5361864000000001</v>
      </c>
      <c r="D152" s="80">
        <f>FORMATO!P210</f>
        <v>0</v>
      </c>
      <c r="E152" s="124">
        <f>FORMATO!R210</f>
        <v>0</v>
      </c>
    </row>
    <row r="153" spans="1:5" ht="45" x14ac:dyDescent="0.25">
      <c r="A153" s="73">
        <v>2315</v>
      </c>
      <c r="B153" s="121" t="s">
        <v>214</v>
      </c>
      <c r="C153" s="80">
        <f>FORMATO!O211</f>
        <v>0.77993551999999999</v>
      </c>
      <c r="D153" s="80">
        <f>FORMATO!P211</f>
        <v>0</v>
      </c>
      <c r="E153" s="124">
        <f>FORMATO!R211</f>
        <v>0</v>
      </c>
    </row>
    <row r="154" spans="1:5" ht="75" x14ac:dyDescent="0.25">
      <c r="A154" s="73">
        <v>2321</v>
      </c>
      <c r="B154" s="121" t="s">
        <v>889</v>
      </c>
      <c r="C154" s="80">
        <f>FORMATO!O212</f>
        <v>2.4913696600000002</v>
      </c>
      <c r="D154" s="80">
        <f>FORMATO!P212</f>
        <v>0</v>
      </c>
      <c r="E154" s="124">
        <f>FORMATO!R212</f>
        <v>0</v>
      </c>
    </row>
    <row r="155" spans="1:5" ht="30" x14ac:dyDescent="0.25">
      <c r="A155" s="73">
        <v>2322</v>
      </c>
      <c r="B155" s="121" t="s">
        <v>216</v>
      </c>
      <c r="C155" s="80">
        <f>FORMATO!O213</f>
        <v>1.5574132600000001</v>
      </c>
      <c r="D155" s="80">
        <f>FORMATO!P213</f>
        <v>0</v>
      </c>
      <c r="E155" s="124">
        <f>FORMATO!R213</f>
        <v>0</v>
      </c>
    </row>
    <row r="156" spans="1:5" ht="75" x14ac:dyDescent="0.25">
      <c r="A156" s="73">
        <v>2323</v>
      </c>
      <c r="B156" s="121" t="s">
        <v>217</v>
      </c>
      <c r="C156" s="80">
        <f>FORMATO!O214</f>
        <v>1.81629942</v>
      </c>
      <c r="D156" s="80">
        <f>FORMATO!P214</f>
        <v>0</v>
      </c>
      <c r="E156" s="124">
        <f>FORMATO!R214</f>
        <v>0</v>
      </c>
    </row>
    <row r="157" spans="1:5" ht="45" x14ac:dyDescent="0.25">
      <c r="A157" s="73">
        <v>2324</v>
      </c>
      <c r="B157" s="121" t="s">
        <v>218</v>
      </c>
      <c r="C157" s="80">
        <f>FORMATO!O215</f>
        <v>5.7094229400000005</v>
      </c>
      <c r="D157" s="80">
        <f>FORMATO!P215</f>
        <v>0</v>
      </c>
      <c r="E157" s="124">
        <f>FORMATO!R215</f>
        <v>0</v>
      </c>
    </row>
    <row r="158" spans="1:5" ht="45" x14ac:dyDescent="0.25">
      <c r="A158" s="73">
        <v>2411</v>
      </c>
      <c r="B158" s="121" t="s">
        <v>219</v>
      </c>
      <c r="C158" s="80">
        <f>FORMATO!O216</f>
        <v>0.77829700000000002</v>
      </c>
      <c r="D158" s="80">
        <f>FORMATO!P216</f>
        <v>0</v>
      </c>
      <c r="E158" s="124">
        <f>FORMATO!R216</f>
        <v>0</v>
      </c>
    </row>
    <row r="159" spans="1:5" ht="30" x14ac:dyDescent="0.25">
      <c r="A159" s="73">
        <v>2412</v>
      </c>
      <c r="B159" s="121" t="s">
        <v>220</v>
      </c>
      <c r="C159" s="80">
        <f>FORMATO!O217</f>
        <v>32.22395358</v>
      </c>
      <c r="D159" s="80">
        <f>FORMATO!P217</f>
        <v>0</v>
      </c>
      <c r="E159" s="124">
        <f>FORMATO!R217</f>
        <v>0</v>
      </c>
    </row>
    <row r="160" spans="1:5" ht="45" x14ac:dyDescent="0.25">
      <c r="A160" s="73">
        <v>2413</v>
      </c>
      <c r="B160" s="121" t="s">
        <v>221</v>
      </c>
      <c r="C160" s="80">
        <f>FORMATO!O218</f>
        <v>3.1140072600000002</v>
      </c>
      <c r="D160" s="80">
        <f>FORMATO!P218</f>
        <v>0</v>
      </c>
      <c r="E160" s="124">
        <f>FORMATO!R218</f>
        <v>0</v>
      </c>
    </row>
    <row r="161" spans="1:5" ht="30" x14ac:dyDescent="0.25">
      <c r="A161" s="73">
        <v>2414</v>
      </c>
      <c r="B161" s="121" t="s">
        <v>892</v>
      </c>
      <c r="C161" s="80">
        <f>FORMATO!O219</f>
        <v>2.6601372199999997</v>
      </c>
      <c r="D161" s="80">
        <f>FORMATO!P219</f>
        <v>0</v>
      </c>
      <c r="E161" s="124">
        <f>FORMATO!R219</f>
        <v>0</v>
      </c>
    </row>
    <row r="162" spans="1:5" ht="45" x14ac:dyDescent="0.25">
      <c r="A162" s="73">
        <v>2415</v>
      </c>
      <c r="B162" s="121" t="s">
        <v>894</v>
      </c>
      <c r="C162" s="80">
        <f>FORMATO!O220</f>
        <v>0.9732808799999999</v>
      </c>
      <c r="D162" s="80">
        <f>FORMATO!P220</f>
        <v>0</v>
      </c>
      <c r="E162" s="124">
        <f>FORMATO!R220</f>
        <v>0</v>
      </c>
    </row>
    <row r="163" spans="1:5" ht="60" x14ac:dyDescent="0.25">
      <c r="A163" s="73">
        <v>2416</v>
      </c>
      <c r="B163" s="121" t="s">
        <v>893</v>
      </c>
      <c r="C163" s="80">
        <f>FORMATO!O221</f>
        <v>1.36242938</v>
      </c>
      <c r="D163" s="80">
        <f>FORMATO!P221</f>
        <v>0</v>
      </c>
      <c r="E163" s="124">
        <f>FORMATO!R221</f>
        <v>0</v>
      </c>
    </row>
    <row r="164" spans="1:5" x14ac:dyDescent="0.25">
      <c r="A164" s="73">
        <v>2417</v>
      </c>
      <c r="B164" s="121" t="s">
        <v>225</v>
      </c>
      <c r="C164" s="80">
        <f>FORMATO!O222</f>
        <v>0.81762148000000001</v>
      </c>
      <c r="D164" s="80">
        <f>FORMATO!P222</f>
        <v>0</v>
      </c>
      <c r="E164" s="124">
        <f>FORMATO!R222</f>
        <v>0</v>
      </c>
    </row>
    <row r="165" spans="1:5" ht="60" x14ac:dyDescent="0.25">
      <c r="A165" s="73">
        <v>2418</v>
      </c>
      <c r="B165" s="121" t="s">
        <v>226</v>
      </c>
      <c r="C165" s="80">
        <f>FORMATO!O223</f>
        <v>3.5031557599999998</v>
      </c>
      <c r="D165" s="80">
        <f>FORMATO!P223</f>
        <v>0</v>
      </c>
      <c r="E165" s="124">
        <f>FORMATO!R223</f>
        <v>0</v>
      </c>
    </row>
    <row r="166" spans="1:5" ht="60" x14ac:dyDescent="0.25">
      <c r="A166" s="73">
        <v>2419</v>
      </c>
      <c r="B166" s="121" t="s">
        <v>228</v>
      </c>
      <c r="C166" s="80">
        <f>FORMATO!O225</f>
        <v>0.70065517999999993</v>
      </c>
      <c r="D166" s="80">
        <f>FORMATO!P225</f>
        <v>0</v>
      </c>
      <c r="E166" s="124">
        <f>FORMATO!R225</f>
        <v>0</v>
      </c>
    </row>
    <row r="167" spans="1:5" ht="30" x14ac:dyDescent="0.25">
      <c r="A167" s="73">
        <v>24110</v>
      </c>
      <c r="B167" s="121" t="s">
        <v>229</v>
      </c>
      <c r="C167" s="80">
        <f>FORMATO!O226</f>
        <v>0.97306891999999989</v>
      </c>
      <c r="D167" s="80">
        <f>FORMATO!P226</f>
        <v>0</v>
      </c>
      <c r="E167" s="124">
        <f>FORMATO!R226</f>
        <v>0</v>
      </c>
    </row>
    <row r="168" spans="1:5" ht="30" x14ac:dyDescent="0.25">
      <c r="A168" s="73">
        <v>2511</v>
      </c>
      <c r="B168" s="121" t="s">
        <v>230</v>
      </c>
      <c r="C168" s="80">
        <f>FORMATO!O227</f>
        <v>0.97306891999999989</v>
      </c>
      <c r="D168" s="80">
        <f>FORMATO!P227</f>
        <v>0</v>
      </c>
      <c r="E168" s="124">
        <f>FORMATO!R227</f>
        <v>0</v>
      </c>
    </row>
    <row r="169" spans="1:5" ht="45" x14ac:dyDescent="0.25">
      <c r="A169" s="73">
        <v>2512</v>
      </c>
      <c r="B169" s="121" t="s">
        <v>231</v>
      </c>
      <c r="C169" s="80">
        <f>FORMATO!O228</f>
        <v>5.4105862399999998</v>
      </c>
      <c r="D169" s="80">
        <f>FORMATO!P228</f>
        <v>0</v>
      </c>
      <c r="E169" s="124">
        <f>FORMATO!R228</f>
        <v>0</v>
      </c>
    </row>
    <row r="170" spans="1:5" ht="30" x14ac:dyDescent="0.25">
      <c r="A170" s="73">
        <v>2513</v>
      </c>
      <c r="B170" s="121" t="s">
        <v>232</v>
      </c>
      <c r="C170" s="80">
        <f>FORMATO!O229</f>
        <v>0.58386205999999996</v>
      </c>
      <c r="D170" s="80">
        <f>FORMATO!P229</f>
        <v>0</v>
      </c>
      <c r="E170" s="124">
        <f>FORMATO!R229</f>
        <v>0</v>
      </c>
    </row>
    <row r="171" spans="1:5" ht="30" x14ac:dyDescent="0.25">
      <c r="A171" s="73">
        <v>2514</v>
      </c>
      <c r="B171" s="121" t="s">
        <v>233</v>
      </c>
      <c r="C171" s="80">
        <f>FORMATO!O230</f>
        <v>0.73958621999999996</v>
      </c>
      <c r="D171" s="80">
        <f>FORMATO!P230</f>
        <v>0</v>
      </c>
      <c r="E171" s="124">
        <f>FORMATO!R230</f>
        <v>0</v>
      </c>
    </row>
    <row r="172" spans="1:5" ht="60" x14ac:dyDescent="0.25">
      <c r="A172" s="73">
        <v>2515</v>
      </c>
      <c r="B172" s="121" t="s">
        <v>234</v>
      </c>
      <c r="C172" s="80">
        <f>FORMATO!O231</f>
        <v>0.97306891999999989</v>
      </c>
      <c r="D172" s="80">
        <f>FORMATO!P231</f>
        <v>0</v>
      </c>
      <c r="E172" s="124">
        <f>FORMATO!R231</f>
        <v>0</v>
      </c>
    </row>
    <row r="173" spans="1:5" ht="45" x14ac:dyDescent="0.25">
      <c r="A173" s="73">
        <v>2516</v>
      </c>
      <c r="B173" s="121" t="s">
        <v>236</v>
      </c>
      <c r="C173" s="80">
        <f>FORMATO!O233</f>
        <v>0.93417985000000003</v>
      </c>
      <c r="D173" s="80">
        <f>FORMATO!P233</f>
        <v>0</v>
      </c>
      <c r="E173" s="124">
        <f>FORMATO!R233</f>
        <v>0</v>
      </c>
    </row>
    <row r="174" spans="1:5" ht="60" x14ac:dyDescent="0.25">
      <c r="A174" s="73">
        <v>2517</v>
      </c>
      <c r="B174" s="121" t="s">
        <v>237</v>
      </c>
      <c r="C174" s="80">
        <f>FORMATO!O234</f>
        <v>0.53196416000000002</v>
      </c>
      <c r="D174" s="80">
        <f>FORMATO!P234</f>
        <v>0</v>
      </c>
      <c r="E174" s="124">
        <f>FORMATO!R234</f>
        <v>0</v>
      </c>
    </row>
    <row r="175" spans="1:5" ht="30" x14ac:dyDescent="0.25">
      <c r="A175" s="73">
        <v>2518</v>
      </c>
      <c r="B175" s="121" t="s">
        <v>238</v>
      </c>
      <c r="C175" s="80">
        <f>FORMATO!O235</f>
        <v>0.38924540999999996</v>
      </c>
      <c r="D175" s="80">
        <f>FORMATO!P235</f>
        <v>0</v>
      </c>
      <c r="E175" s="124">
        <f>FORMATO!R235</f>
        <v>0</v>
      </c>
    </row>
    <row r="176" spans="1:5" ht="30" x14ac:dyDescent="0.25">
      <c r="A176" s="73">
        <v>2519</v>
      </c>
      <c r="B176" s="121" t="s">
        <v>895</v>
      </c>
      <c r="C176" s="80">
        <f>FORMATO!O236</f>
        <v>1.7385655599999998</v>
      </c>
      <c r="D176" s="80">
        <f>FORMATO!P236</f>
        <v>0</v>
      </c>
      <c r="E176" s="124">
        <f>FORMATO!R236</f>
        <v>0</v>
      </c>
    </row>
    <row r="177" spans="1:5" ht="60" x14ac:dyDescent="0.25">
      <c r="A177" s="73">
        <v>25110</v>
      </c>
      <c r="B177" s="121" t="s">
        <v>240</v>
      </c>
      <c r="C177" s="80">
        <f>FORMATO!O237</f>
        <v>0.97304502000000015</v>
      </c>
      <c r="D177" s="80">
        <f>FORMATO!P237</f>
        <v>0</v>
      </c>
      <c r="E177" s="124">
        <f>FORMATO!R237</f>
        <v>0</v>
      </c>
    </row>
    <row r="178" spans="1:5" ht="30" x14ac:dyDescent="0.25">
      <c r="A178" s="73">
        <v>2521</v>
      </c>
      <c r="B178" s="121" t="s">
        <v>242</v>
      </c>
      <c r="C178" s="80">
        <f>FORMATO!O239</f>
        <v>0.9731419200000001</v>
      </c>
      <c r="D178" s="80">
        <f>FORMATO!P239</f>
        <v>0</v>
      </c>
      <c r="E178" s="124">
        <f>FORMATO!R239</f>
        <v>0</v>
      </c>
    </row>
    <row r="179" spans="1:5" ht="60" x14ac:dyDescent="0.25">
      <c r="A179" s="73">
        <v>2522</v>
      </c>
      <c r="B179" s="121" t="s">
        <v>896</v>
      </c>
      <c r="C179" s="80">
        <f>FORMATO!O240</f>
        <v>0.94719273000000004</v>
      </c>
      <c r="D179" s="80">
        <f>FORMATO!P240</f>
        <v>0</v>
      </c>
      <c r="E179" s="124">
        <f>FORMATO!R240</f>
        <v>0</v>
      </c>
    </row>
    <row r="180" spans="1:5" ht="30" x14ac:dyDescent="0.25">
      <c r="A180" s="73">
        <v>2611</v>
      </c>
      <c r="B180" s="121" t="s">
        <v>897</v>
      </c>
      <c r="C180" s="80">
        <f>FORMATO!O241</f>
        <v>1.23266535</v>
      </c>
      <c r="D180" s="80">
        <f>FORMATO!P241</f>
        <v>0</v>
      </c>
      <c r="E180" s="124">
        <f>FORMATO!R241</f>
        <v>0</v>
      </c>
    </row>
    <row r="181" spans="1:5" ht="75" x14ac:dyDescent="0.25">
      <c r="A181" s="73">
        <v>2612</v>
      </c>
      <c r="B181" s="121" t="s">
        <v>247</v>
      </c>
      <c r="C181" s="80">
        <f>FORMATO!O244</f>
        <v>19.849500000000003</v>
      </c>
      <c r="D181" s="80">
        <f>FORMATO!P244</f>
        <v>0</v>
      </c>
      <c r="E181" s="124">
        <f>FORMATO!R244</f>
        <v>0</v>
      </c>
    </row>
    <row r="182" spans="1:5" ht="75" x14ac:dyDescent="0.25">
      <c r="A182" s="73">
        <v>2613</v>
      </c>
      <c r="B182" s="121" t="s">
        <v>878</v>
      </c>
      <c r="C182" s="80">
        <f>FORMATO!O245</f>
        <v>1.8045000000000002</v>
      </c>
      <c r="D182" s="80">
        <f>FORMATO!P245</f>
        <v>0</v>
      </c>
      <c r="E182" s="124">
        <f>FORMATO!R245</f>
        <v>0</v>
      </c>
    </row>
    <row r="183" spans="1:5" ht="60" x14ac:dyDescent="0.25">
      <c r="A183" s="73">
        <v>2621</v>
      </c>
      <c r="B183" s="121" t="s">
        <v>249</v>
      </c>
      <c r="C183" s="80">
        <f>FORMATO!O246</f>
        <v>14.436000000000002</v>
      </c>
      <c r="D183" s="80">
        <f>FORMATO!P246</f>
        <v>0</v>
      </c>
      <c r="E183" s="124">
        <f>FORMATO!R246</f>
        <v>0</v>
      </c>
    </row>
    <row r="184" spans="1:5" ht="60" x14ac:dyDescent="0.25">
      <c r="A184" s="73">
        <v>2622</v>
      </c>
      <c r="B184" s="121" t="s">
        <v>879</v>
      </c>
      <c r="C184" s="80">
        <f>FORMATO!O248</f>
        <v>9.3985000000000003</v>
      </c>
      <c r="D184" s="80">
        <f>FORMATO!P248</f>
        <v>0</v>
      </c>
      <c r="E184" s="124">
        <f>FORMATO!R248</f>
        <v>0</v>
      </c>
    </row>
    <row r="185" spans="1:5" ht="45" x14ac:dyDescent="0.25">
      <c r="A185" s="73">
        <v>2623</v>
      </c>
      <c r="B185" s="121" t="s">
        <v>252</v>
      </c>
      <c r="C185" s="80">
        <f>FORMATO!O249</f>
        <v>4.6992500000000001</v>
      </c>
      <c r="D185" s="80">
        <f>FORMATO!P249</f>
        <v>0</v>
      </c>
      <c r="E185" s="124">
        <f>FORMATO!R249</f>
        <v>0</v>
      </c>
    </row>
    <row r="186" spans="1:5" ht="45" x14ac:dyDescent="0.25">
      <c r="A186" s="73">
        <v>2624</v>
      </c>
      <c r="B186" s="121" t="s">
        <v>253</v>
      </c>
      <c r="C186" s="80">
        <f>FORMATO!O250</f>
        <v>4.6992500000000001</v>
      </c>
      <c r="D186" s="80">
        <f>FORMATO!P250</f>
        <v>0</v>
      </c>
      <c r="E186" s="124">
        <f>FORMATO!R250</f>
        <v>0</v>
      </c>
    </row>
    <row r="187" spans="1:5" ht="45" x14ac:dyDescent="0.25">
      <c r="A187" s="73">
        <v>3111</v>
      </c>
      <c r="B187" s="121" t="s">
        <v>880</v>
      </c>
      <c r="C187" s="80">
        <f>FORMATO!O252</f>
        <v>11.27825</v>
      </c>
      <c r="D187" s="80">
        <f>FORMATO!P252</f>
        <v>0</v>
      </c>
      <c r="E187" s="124">
        <f>FORMATO!R252</f>
        <v>0</v>
      </c>
    </row>
    <row r="188" spans="1:5" ht="30" x14ac:dyDescent="0.25">
      <c r="A188" s="73">
        <v>3112</v>
      </c>
      <c r="B188" s="121" t="s">
        <v>256</v>
      </c>
      <c r="C188" s="80">
        <f>FORMATO!O253</f>
        <v>33.83475</v>
      </c>
      <c r="D188" s="80">
        <f>FORMATO!P253</f>
        <v>0</v>
      </c>
      <c r="E188" s="124">
        <f>FORMATO!R253</f>
        <v>0</v>
      </c>
    </row>
    <row r="189" spans="1:5" ht="45" x14ac:dyDescent="0.25">
      <c r="A189" s="73">
        <v>3121</v>
      </c>
      <c r="B189" s="121" t="s">
        <v>259</v>
      </c>
      <c r="C189" s="80">
        <f>FORMATO!O256</f>
        <v>4.4400000000000004</v>
      </c>
      <c r="D189" s="80">
        <f>FORMATO!P256</f>
        <v>0</v>
      </c>
      <c r="E189" s="124">
        <f>FORMATO!R256</f>
        <v>0</v>
      </c>
    </row>
    <row r="190" spans="1:5" ht="75" x14ac:dyDescent="0.25">
      <c r="A190" s="73">
        <v>3122</v>
      </c>
      <c r="B190" s="121" t="s">
        <v>260</v>
      </c>
      <c r="C190" s="80">
        <f>FORMATO!O257</f>
        <v>4.4400000000000004</v>
      </c>
      <c r="D190" s="80">
        <f>FORMATO!P257</f>
        <v>0</v>
      </c>
      <c r="E190" s="124">
        <f>FORMATO!R257</f>
        <v>0</v>
      </c>
    </row>
    <row r="191" spans="1:5" ht="45" x14ac:dyDescent="0.25">
      <c r="A191" s="73">
        <v>3123</v>
      </c>
      <c r="B191" s="121" t="s">
        <v>262</v>
      </c>
      <c r="C191" s="80">
        <f>FORMATO!O259</f>
        <v>1.11944</v>
      </c>
      <c r="D191" s="80">
        <f>FORMATO!P259</f>
        <v>0</v>
      </c>
      <c r="E191" s="124">
        <f>FORMATO!R259</f>
        <v>0</v>
      </c>
    </row>
    <row r="192" spans="1:5" ht="30" x14ac:dyDescent="0.25">
      <c r="A192" s="73">
        <v>3131</v>
      </c>
      <c r="B192" s="121" t="s">
        <v>263</v>
      </c>
      <c r="C192" s="80">
        <f>FORMATO!O260</f>
        <v>3.9980000000000002</v>
      </c>
      <c r="D192" s="80">
        <f>FORMATO!P260</f>
        <v>0</v>
      </c>
      <c r="E192" s="124">
        <f>FORMATO!R260</f>
        <v>0</v>
      </c>
    </row>
    <row r="193" spans="1:5" ht="30" x14ac:dyDescent="0.25">
      <c r="A193" s="73">
        <v>3132</v>
      </c>
      <c r="B193" s="121" t="s">
        <v>264</v>
      </c>
      <c r="C193" s="80">
        <f>FORMATO!O261</f>
        <v>3.9980000000000002</v>
      </c>
      <c r="D193" s="80">
        <f>FORMATO!P261</f>
        <v>0</v>
      </c>
      <c r="E193" s="124">
        <f>FORMATO!R261</f>
        <v>0</v>
      </c>
    </row>
    <row r="194" spans="1:5" x14ac:dyDescent="0.25">
      <c r="A194" s="73">
        <v>3133</v>
      </c>
      <c r="B194" s="121" t="s">
        <v>265</v>
      </c>
      <c r="C194" s="80">
        <f>FORMATO!O262</f>
        <v>1.4392799999999999</v>
      </c>
      <c r="D194" s="80">
        <f>FORMATO!P262</f>
        <v>0</v>
      </c>
      <c r="E194" s="124">
        <f>FORMATO!R262</f>
        <v>0</v>
      </c>
    </row>
    <row r="195" spans="1:5" ht="30" x14ac:dyDescent="0.25">
      <c r="A195" s="73">
        <v>3134</v>
      </c>
      <c r="B195" s="121" t="s">
        <v>266</v>
      </c>
      <c r="C195" s="80">
        <f>FORMATO!O263</f>
        <v>1.4392799999999999</v>
      </c>
      <c r="D195" s="80">
        <f>FORMATO!P263</f>
        <v>0</v>
      </c>
      <c r="E195" s="124">
        <f>FORMATO!R263</f>
        <v>0</v>
      </c>
    </row>
    <row r="196" spans="1:5" x14ac:dyDescent="0.25">
      <c r="A196" s="73">
        <v>3135</v>
      </c>
      <c r="B196" s="121" t="s">
        <v>267</v>
      </c>
      <c r="C196" s="80">
        <f>FORMATO!O264</f>
        <v>3.9980000000000002</v>
      </c>
      <c r="D196" s="80">
        <f>FORMATO!P264</f>
        <v>0</v>
      </c>
      <c r="E196" s="124">
        <f>FORMATO!R264</f>
        <v>0</v>
      </c>
    </row>
    <row r="197" spans="1:5" ht="30" x14ac:dyDescent="0.25">
      <c r="A197" s="73">
        <v>3136</v>
      </c>
      <c r="B197" s="121" t="s">
        <v>269</v>
      </c>
      <c r="C197" s="80">
        <f>FORMATO!O266</f>
        <v>2.6752500000000001</v>
      </c>
      <c r="D197" s="80">
        <f>FORMATO!P266</f>
        <v>0</v>
      </c>
      <c r="E197" s="124">
        <f>FORMATO!R266</f>
        <v>0</v>
      </c>
    </row>
    <row r="198" spans="1:5" ht="45" x14ac:dyDescent="0.25">
      <c r="A198" s="73">
        <v>3141</v>
      </c>
      <c r="B198" s="121" t="s">
        <v>270</v>
      </c>
      <c r="C198" s="80">
        <f>FORMATO!O267</f>
        <v>42.804000000000002</v>
      </c>
      <c r="D198" s="80">
        <f>FORMATO!P267</f>
        <v>0</v>
      </c>
      <c r="E198" s="124">
        <f>FORMATO!R267</f>
        <v>0</v>
      </c>
    </row>
    <row r="199" spans="1:5" ht="30" x14ac:dyDescent="0.25">
      <c r="A199" s="73">
        <v>3142</v>
      </c>
      <c r="B199" s="121" t="s">
        <v>271</v>
      </c>
      <c r="C199" s="80">
        <f>FORMATO!O268</f>
        <v>2.6752500000000001</v>
      </c>
      <c r="D199" s="80">
        <f>FORMATO!P268</f>
        <v>0</v>
      </c>
      <c r="E199" s="124">
        <f>FORMATO!R268</f>
        <v>0</v>
      </c>
    </row>
    <row r="200" spans="1:5" ht="30" x14ac:dyDescent="0.25">
      <c r="A200" s="73">
        <v>3143</v>
      </c>
      <c r="B200" s="121" t="s">
        <v>272</v>
      </c>
      <c r="C200" s="80">
        <f>FORMATO!O269</f>
        <v>2.6752500000000001</v>
      </c>
      <c r="D200" s="80">
        <f>FORMATO!P269</f>
        <v>0</v>
      </c>
      <c r="E200" s="124">
        <f>FORMATO!R269</f>
        <v>0</v>
      </c>
    </row>
    <row r="201" spans="1:5" ht="30" x14ac:dyDescent="0.25">
      <c r="A201" s="73">
        <v>3144</v>
      </c>
      <c r="B201" s="121" t="s">
        <v>273</v>
      </c>
      <c r="C201" s="80">
        <f>FORMATO!O270</f>
        <v>2.6752500000000001</v>
      </c>
      <c r="D201" s="80">
        <f>FORMATO!P270</f>
        <v>0</v>
      </c>
      <c r="E201" s="124">
        <f>FORMATO!R270</f>
        <v>0</v>
      </c>
    </row>
    <row r="202" spans="1:5" ht="30" x14ac:dyDescent="0.25">
      <c r="A202" s="73">
        <v>3145</v>
      </c>
      <c r="B202" s="121" t="s">
        <v>275</v>
      </c>
      <c r="C202" s="80">
        <f>FORMATO!O272</f>
        <v>2.87758884</v>
      </c>
      <c r="D202" s="80">
        <f>FORMATO!P272</f>
        <v>0</v>
      </c>
      <c r="E202" s="124">
        <f>FORMATO!R272</f>
        <v>0</v>
      </c>
    </row>
    <row r="203" spans="1:5" ht="75" x14ac:dyDescent="0.25">
      <c r="A203" s="73">
        <v>3146</v>
      </c>
      <c r="B203" s="121" t="s">
        <v>887</v>
      </c>
      <c r="C203" s="80">
        <f>FORMATO!O273</f>
        <v>0.73993906000000009</v>
      </c>
      <c r="D203" s="80">
        <f>FORMATO!P273</f>
        <v>0</v>
      </c>
      <c r="E203" s="124">
        <f>FORMATO!R273</f>
        <v>0</v>
      </c>
    </row>
    <row r="204" spans="1:5" ht="30" x14ac:dyDescent="0.25">
      <c r="A204" s="73">
        <v>3151</v>
      </c>
      <c r="B204" s="121" t="s">
        <v>277</v>
      </c>
      <c r="C204" s="80">
        <f>FORMATO!O274</f>
        <v>3.6996953000000001</v>
      </c>
      <c r="D204" s="80">
        <f>FORMATO!P274</f>
        <v>0</v>
      </c>
      <c r="E204" s="124">
        <f>FORMATO!R274</f>
        <v>0</v>
      </c>
    </row>
    <row r="205" spans="1:5" ht="45" x14ac:dyDescent="0.25">
      <c r="A205" s="73">
        <v>3152</v>
      </c>
      <c r="B205" s="121" t="s">
        <v>278</v>
      </c>
      <c r="C205" s="80">
        <f>FORMATO!O275</f>
        <v>0.90449009000000002</v>
      </c>
      <c r="D205" s="80">
        <f>FORMATO!P275</f>
        <v>0</v>
      </c>
      <c r="E205" s="124">
        <f>FORMATO!R275</f>
        <v>0</v>
      </c>
    </row>
    <row r="206" spans="1:5" ht="45" x14ac:dyDescent="0.25">
      <c r="A206" s="73">
        <v>3153</v>
      </c>
      <c r="B206" s="121" t="s">
        <v>279</v>
      </c>
      <c r="C206" s="80">
        <f>FORMATO!O276</f>
        <v>5.13027298</v>
      </c>
      <c r="D206" s="80">
        <f>FORMATO!P276</f>
        <v>0</v>
      </c>
      <c r="E206" s="124">
        <f>FORMATO!R276</f>
        <v>0</v>
      </c>
    </row>
    <row r="207" spans="1:5" ht="45" x14ac:dyDescent="0.25">
      <c r="A207" s="73">
        <v>3211</v>
      </c>
      <c r="B207" s="121" t="s">
        <v>888</v>
      </c>
      <c r="C207" s="80">
        <f>FORMATO!O277</f>
        <v>8.27101373</v>
      </c>
      <c r="D207" s="80">
        <f>FORMATO!P277</f>
        <v>0</v>
      </c>
      <c r="E207" s="124">
        <f>FORMATO!R277</f>
        <v>0</v>
      </c>
    </row>
    <row r="208" spans="1:5" ht="30" x14ac:dyDescent="0.25">
      <c r="A208" s="73">
        <v>3212</v>
      </c>
      <c r="B208" s="121" t="s">
        <v>284</v>
      </c>
      <c r="C208" s="80">
        <f>FORMATO!O281</f>
        <v>30.663200000000003</v>
      </c>
      <c r="D208" s="80">
        <f>FORMATO!P281</f>
        <v>0</v>
      </c>
      <c r="E208" s="124">
        <f>FORMATO!R281</f>
        <v>0</v>
      </c>
    </row>
    <row r="209" spans="1:5" ht="30" x14ac:dyDescent="0.25">
      <c r="A209" s="73">
        <v>3213</v>
      </c>
      <c r="B209" s="121" t="s">
        <v>285</v>
      </c>
      <c r="C209" s="80">
        <f>FORMATO!O282</f>
        <v>3.7392000000000003</v>
      </c>
      <c r="D209" s="80">
        <f>FORMATO!P282</f>
        <v>0</v>
      </c>
      <c r="E209" s="124">
        <f>FORMATO!R282</f>
        <v>0</v>
      </c>
    </row>
    <row r="210" spans="1:5" ht="30" x14ac:dyDescent="0.25">
      <c r="A210" s="73">
        <v>3214</v>
      </c>
      <c r="B210" s="121" t="s">
        <v>286</v>
      </c>
      <c r="C210" s="80">
        <f>FORMATO!O283</f>
        <v>35.845600000000005</v>
      </c>
      <c r="D210" s="80">
        <f>FORMATO!P283</f>
        <v>0</v>
      </c>
      <c r="E210" s="124">
        <f>FORMATO!R283</f>
        <v>0</v>
      </c>
    </row>
    <row r="211" spans="1:5" ht="30" x14ac:dyDescent="0.25">
      <c r="A211" s="73">
        <v>3221</v>
      </c>
      <c r="B211" s="121" t="s">
        <v>876</v>
      </c>
      <c r="C211" s="80">
        <f>FORMATO!O284</f>
        <v>4.4927999999999999</v>
      </c>
      <c r="D211" s="80">
        <f>FORMATO!P284</f>
        <v>0</v>
      </c>
      <c r="E211" s="124">
        <f>FORMATO!R284</f>
        <v>0</v>
      </c>
    </row>
    <row r="212" spans="1:5" ht="45" x14ac:dyDescent="0.25">
      <c r="A212" s="73">
        <v>3222</v>
      </c>
      <c r="B212" s="121" t="s">
        <v>288</v>
      </c>
      <c r="C212" s="80">
        <f>FORMATO!O285</f>
        <v>5.2591999999999999</v>
      </c>
      <c r="D212" s="80">
        <f>FORMATO!P285</f>
        <v>0</v>
      </c>
      <c r="E212" s="124">
        <f>FORMATO!R285</f>
        <v>0</v>
      </c>
    </row>
    <row r="213" spans="1:5" ht="45" x14ac:dyDescent="0.25">
      <c r="A213" s="73">
        <v>3223</v>
      </c>
      <c r="B213" s="121" t="s">
        <v>875</v>
      </c>
      <c r="C213" s="80">
        <f>FORMATO!O287</f>
        <v>10</v>
      </c>
      <c r="D213" s="80">
        <f>FORMATO!P287</f>
        <v>0</v>
      </c>
      <c r="E213" s="124">
        <f>FORMATO!R287</f>
        <v>0</v>
      </c>
    </row>
    <row r="214" spans="1:5" ht="30" x14ac:dyDescent="0.25">
      <c r="A214" s="73">
        <v>3224</v>
      </c>
      <c r="B214" s="121" t="s">
        <v>292</v>
      </c>
      <c r="C214" s="80">
        <f>FORMATO!O289</f>
        <v>1</v>
      </c>
      <c r="D214" s="80">
        <f>FORMATO!P289</f>
        <v>0</v>
      </c>
      <c r="E214" s="124">
        <f>FORMATO!R289</f>
        <v>0</v>
      </c>
    </row>
    <row r="215" spans="1:5" ht="30" x14ac:dyDescent="0.25">
      <c r="A215" s="73">
        <v>3225</v>
      </c>
      <c r="B215" s="121" t="s">
        <v>293</v>
      </c>
      <c r="C215" s="80">
        <f>FORMATO!O290</f>
        <v>1</v>
      </c>
      <c r="D215" s="80">
        <f>FORMATO!P290</f>
        <v>0</v>
      </c>
      <c r="E215" s="124">
        <f>FORMATO!R290</f>
        <v>0</v>
      </c>
    </row>
    <row r="216" spans="1:5" ht="60" x14ac:dyDescent="0.25">
      <c r="A216" s="73">
        <v>3226</v>
      </c>
      <c r="B216" s="121" t="s">
        <v>877</v>
      </c>
      <c r="C216" s="80">
        <f>FORMATO!O291</f>
        <v>2</v>
      </c>
      <c r="D216" s="80">
        <f>FORMATO!P291</f>
        <v>0</v>
      </c>
      <c r="E216" s="124">
        <f>FORMATO!R291</f>
        <v>0</v>
      </c>
    </row>
    <row r="217" spans="1:5" ht="45" x14ac:dyDescent="0.25">
      <c r="A217" s="73">
        <v>3227</v>
      </c>
      <c r="B217" s="121" t="s">
        <v>295</v>
      </c>
      <c r="C217" s="80">
        <f>FORMATO!O292</f>
        <v>6</v>
      </c>
      <c r="D217" s="80">
        <f>FORMATO!P292</f>
        <v>0</v>
      </c>
      <c r="E217" s="124">
        <f>FORMATO!R292</f>
        <v>0</v>
      </c>
    </row>
    <row r="218" spans="1:5" ht="60" x14ac:dyDescent="0.25">
      <c r="A218" s="73">
        <v>3231</v>
      </c>
      <c r="B218" s="121" t="s">
        <v>872</v>
      </c>
      <c r="C218" s="80">
        <f>FORMATO!O295</f>
        <v>10</v>
      </c>
      <c r="D218" s="80">
        <f>FORMATO!P295</f>
        <v>0</v>
      </c>
      <c r="E218" s="124">
        <f>FORMATO!R295</f>
        <v>0</v>
      </c>
    </row>
    <row r="219" spans="1:5" ht="45" x14ac:dyDescent="0.25">
      <c r="A219" s="73">
        <v>3232</v>
      </c>
      <c r="B219" s="121" t="s">
        <v>300</v>
      </c>
      <c r="C219" s="80">
        <f>FORMATO!O297</f>
        <v>15.75</v>
      </c>
      <c r="D219" s="80">
        <f>FORMATO!P297</f>
        <v>0</v>
      </c>
      <c r="E219" s="124">
        <f>FORMATO!R297</f>
        <v>0</v>
      </c>
    </row>
    <row r="220" spans="1:5" ht="30" x14ac:dyDescent="0.25">
      <c r="A220" s="73">
        <v>3233</v>
      </c>
      <c r="B220" s="121" t="s">
        <v>660</v>
      </c>
      <c r="C220" s="80">
        <f>FORMATO!O298</f>
        <v>2.25</v>
      </c>
      <c r="D220" s="80">
        <f>FORMATO!P298</f>
        <v>0</v>
      </c>
      <c r="E220" s="124">
        <f>FORMATO!R298</f>
        <v>0</v>
      </c>
    </row>
    <row r="221" spans="1:5" ht="45" x14ac:dyDescent="0.25">
      <c r="A221" s="73">
        <v>3234</v>
      </c>
      <c r="B221" s="121" t="s">
        <v>302</v>
      </c>
      <c r="C221" s="80">
        <f>FORMATO!O299</f>
        <v>27</v>
      </c>
      <c r="D221" s="80">
        <f>FORMATO!P299</f>
        <v>0</v>
      </c>
      <c r="E221" s="124">
        <f>FORMATO!R299</f>
        <v>0</v>
      </c>
    </row>
    <row r="222" spans="1:5" ht="45" x14ac:dyDescent="0.25">
      <c r="A222" s="73">
        <v>3235</v>
      </c>
      <c r="B222" s="121" t="s">
        <v>874</v>
      </c>
      <c r="C222" s="80">
        <f>FORMATO!O301</f>
        <v>6</v>
      </c>
      <c r="D222" s="80">
        <f>FORMATO!P301</f>
        <v>0</v>
      </c>
      <c r="E222" s="124">
        <f>FORMATO!R301</f>
        <v>0</v>
      </c>
    </row>
    <row r="223" spans="1:5" ht="30" x14ac:dyDescent="0.25">
      <c r="A223" s="73">
        <v>3236</v>
      </c>
      <c r="B223" s="121" t="s">
        <v>305</v>
      </c>
      <c r="C223" s="80">
        <f>FORMATO!O302</f>
        <v>4</v>
      </c>
      <c r="D223" s="80">
        <f>FORMATO!P302</f>
        <v>0</v>
      </c>
      <c r="E223" s="124">
        <f>FORMATO!R302</f>
        <v>0</v>
      </c>
    </row>
    <row r="224" spans="1:5" ht="30" x14ac:dyDescent="0.25">
      <c r="A224" s="73">
        <v>3237</v>
      </c>
      <c r="B224" s="121" t="s">
        <v>306</v>
      </c>
      <c r="C224" s="80">
        <f>FORMATO!O303</f>
        <v>2</v>
      </c>
      <c r="D224" s="80">
        <f>FORMATO!P303</f>
        <v>0</v>
      </c>
      <c r="E224" s="124">
        <f>FORMATO!R303</f>
        <v>0</v>
      </c>
    </row>
    <row r="225" spans="1:5" ht="45" x14ac:dyDescent="0.25">
      <c r="A225" s="73">
        <v>3241</v>
      </c>
      <c r="B225" s="121" t="s">
        <v>873</v>
      </c>
      <c r="C225" s="80">
        <f>FORMATO!O304</f>
        <v>23.6</v>
      </c>
      <c r="D225" s="80">
        <f>FORMATO!P304</f>
        <v>0</v>
      </c>
      <c r="E225" s="124">
        <f>FORMATO!R304</f>
        <v>0</v>
      </c>
    </row>
    <row r="226" spans="1:5" ht="60" x14ac:dyDescent="0.25">
      <c r="A226" s="73">
        <v>3242</v>
      </c>
      <c r="B226" s="121" t="s">
        <v>308</v>
      </c>
      <c r="C226" s="80">
        <f>FORMATO!O305</f>
        <v>0.4</v>
      </c>
      <c r="D226" s="80">
        <f>FORMATO!P305</f>
        <v>0</v>
      </c>
      <c r="E226" s="124">
        <f>FORMATO!R305</f>
        <v>0</v>
      </c>
    </row>
    <row r="227" spans="1:5" ht="30" x14ac:dyDescent="0.25">
      <c r="A227" s="73">
        <v>3243</v>
      </c>
      <c r="B227" s="121" t="s">
        <v>309</v>
      </c>
      <c r="C227" s="80">
        <f>FORMATO!O306</f>
        <v>4</v>
      </c>
      <c r="D227" s="80">
        <f>FORMATO!P306</f>
        <v>0</v>
      </c>
      <c r="E227" s="124">
        <f>FORMATO!R306</f>
        <v>0</v>
      </c>
    </row>
    <row r="228" spans="1:5" ht="45" x14ac:dyDescent="0.25">
      <c r="A228" s="73">
        <v>3244</v>
      </c>
      <c r="B228" s="121" t="s">
        <v>311</v>
      </c>
      <c r="C228" s="80">
        <f>FORMATO!O308</f>
        <v>5</v>
      </c>
      <c r="D228" s="80">
        <f>FORMATO!P308</f>
        <v>0</v>
      </c>
      <c r="E228" s="124">
        <f>FORMATO!R308</f>
        <v>0</v>
      </c>
    </row>
    <row r="229" spans="1:5" ht="105" x14ac:dyDescent="0.25">
      <c r="A229" s="73">
        <v>3245</v>
      </c>
      <c r="B229" s="121" t="s">
        <v>861</v>
      </c>
      <c r="C229" s="80">
        <f>FORMATO!O311</f>
        <v>2.9417109899999998</v>
      </c>
      <c r="D229" s="80">
        <f>FORMATO!P311</f>
        <v>0</v>
      </c>
      <c r="E229" s="124">
        <f>FORMATO!R311</f>
        <v>0</v>
      </c>
    </row>
    <row r="230" spans="1:5" ht="60" x14ac:dyDescent="0.25">
      <c r="A230" s="73">
        <v>3311</v>
      </c>
      <c r="B230" s="121" t="s">
        <v>859</v>
      </c>
      <c r="C230" s="80">
        <f>FORMATO!O312</f>
        <v>0.65244227999999993</v>
      </c>
      <c r="D230" s="80">
        <f>FORMATO!P312</f>
        <v>0</v>
      </c>
      <c r="E230" s="124">
        <f>FORMATO!R312</f>
        <v>0</v>
      </c>
    </row>
    <row r="231" spans="1:5" ht="60" x14ac:dyDescent="0.25">
      <c r="A231" s="73">
        <v>3312</v>
      </c>
      <c r="B231" s="121" t="s">
        <v>857</v>
      </c>
      <c r="C231" s="80">
        <f>FORMATO!O313</f>
        <v>4.0142780999999994</v>
      </c>
      <c r="D231" s="80">
        <f>FORMATO!P313</f>
        <v>0</v>
      </c>
      <c r="E231" s="124">
        <f>FORMATO!R313</f>
        <v>0</v>
      </c>
    </row>
    <row r="232" spans="1:5" ht="45" x14ac:dyDescent="0.25">
      <c r="A232" s="73">
        <v>3313</v>
      </c>
      <c r="B232" s="121" t="s">
        <v>317</v>
      </c>
      <c r="C232" s="80">
        <f>FORMATO!O314</f>
        <v>3.2504908799999996</v>
      </c>
      <c r="D232" s="80">
        <f>FORMATO!P314</f>
        <v>0</v>
      </c>
      <c r="E232" s="124">
        <f>FORMATO!R314</f>
        <v>0</v>
      </c>
    </row>
    <row r="233" spans="1:5" ht="105" x14ac:dyDescent="0.25">
      <c r="A233" s="73">
        <v>3314</v>
      </c>
      <c r="B233" s="121" t="s">
        <v>858</v>
      </c>
      <c r="C233" s="80">
        <f>FORMATO!O315</f>
        <v>1.5715263899999998</v>
      </c>
      <c r="D233" s="80">
        <f>FORMATO!P315</f>
        <v>0</v>
      </c>
      <c r="E233" s="124">
        <f>FORMATO!R315</f>
        <v>0</v>
      </c>
    </row>
    <row r="234" spans="1:5" ht="45" x14ac:dyDescent="0.25">
      <c r="A234" s="73">
        <v>3315</v>
      </c>
      <c r="B234" s="121" t="s">
        <v>860</v>
      </c>
      <c r="C234" s="80">
        <f>FORMATO!O316</f>
        <v>1.52255136</v>
      </c>
      <c r="D234" s="80">
        <f>FORMATO!P316</f>
        <v>0</v>
      </c>
      <c r="E234" s="124">
        <f>FORMATO!R316</f>
        <v>0</v>
      </c>
    </row>
    <row r="235" spans="1:5" ht="45" x14ac:dyDescent="0.25">
      <c r="A235" s="73">
        <v>3316</v>
      </c>
      <c r="B235" s="121" t="s">
        <v>321</v>
      </c>
      <c r="C235" s="80">
        <f>FORMATO!O318</f>
        <v>0.98965000000000003</v>
      </c>
      <c r="D235" s="80">
        <f>FORMATO!P318</f>
        <v>0</v>
      </c>
      <c r="E235" s="124">
        <f>FORMATO!R318</f>
        <v>0</v>
      </c>
    </row>
    <row r="236" spans="1:5" ht="75" x14ac:dyDescent="0.25">
      <c r="A236" s="73">
        <v>3321</v>
      </c>
      <c r="B236" s="121" t="s">
        <v>866</v>
      </c>
      <c r="C236" s="80">
        <f>FORMATO!O319</f>
        <v>0.98965000000000003</v>
      </c>
      <c r="D236" s="80">
        <f>FORMATO!P319</f>
        <v>0</v>
      </c>
      <c r="E236" s="124">
        <f>FORMATO!R319</f>
        <v>0</v>
      </c>
    </row>
    <row r="237" spans="1:5" ht="30" x14ac:dyDescent="0.25">
      <c r="A237" s="73">
        <v>3322</v>
      </c>
      <c r="B237" s="121" t="s">
        <v>867</v>
      </c>
      <c r="C237" s="80">
        <f>FORMATO!O320</f>
        <v>17.813699999999997</v>
      </c>
      <c r="D237" s="80">
        <f>FORMATO!P320</f>
        <v>0</v>
      </c>
      <c r="E237" s="124">
        <f>FORMATO!R320</f>
        <v>0</v>
      </c>
    </row>
    <row r="238" spans="1:5" ht="75" x14ac:dyDescent="0.25">
      <c r="A238" s="73">
        <v>3323</v>
      </c>
      <c r="B238" s="121" t="s">
        <v>325</v>
      </c>
      <c r="C238" s="80">
        <f>FORMATO!O322</f>
        <v>43.065100000000001</v>
      </c>
      <c r="D238" s="80">
        <f>FORMATO!P322</f>
        <v>0</v>
      </c>
      <c r="E238" s="124">
        <f>FORMATO!R322</f>
        <v>0</v>
      </c>
    </row>
    <row r="239" spans="1:5" ht="75" x14ac:dyDescent="0.25">
      <c r="A239" s="73">
        <v>3324</v>
      </c>
      <c r="B239" s="121" t="s">
        <v>864</v>
      </c>
      <c r="C239" s="80">
        <f>FORMATO!O323</f>
        <v>16.563500000000001</v>
      </c>
      <c r="D239" s="80">
        <f>FORMATO!P323</f>
        <v>0</v>
      </c>
      <c r="E239" s="124">
        <f>FORMATO!R323</f>
        <v>0</v>
      </c>
    </row>
    <row r="240" spans="1:5" ht="60" x14ac:dyDescent="0.25">
      <c r="A240" s="73">
        <v>3331</v>
      </c>
      <c r="B240" s="121" t="s">
        <v>862</v>
      </c>
      <c r="C240" s="80">
        <f>FORMATO!O324</f>
        <v>3.3127000000000004</v>
      </c>
      <c r="D240" s="80">
        <f>FORMATO!P324</f>
        <v>0</v>
      </c>
      <c r="E240" s="124">
        <f>FORMATO!R324</f>
        <v>0</v>
      </c>
    </row>
    <row r="241" spans="1:5" ht="135" x14ac:dyDescent="0.25">
      <c r="A241" s="73">
        <v>3332</v>
      </c>
      <c r="B241" s="121" t="s">
        <v>863</v>
      </c>
      <c r="C241" s="80">
        <f>FORMATO!O325</f>
        <v>3.3127000000000004</v>
      </c>
      <c r="D241" s="80">
        <f>FORMATO!P325</f>
        <v>0</v>
      </c>
      <c r="E241" s="124">
        <f>FORMATO!R325</f>
        <v>0</v>
      </c>
    </row>
    <row r="242" spans="1:5" ht="60" x14ac:dyDescent="0.25">
      <c r="A242" s="73">
        <v>3333</v>
      </c>
      <c r="B242" s="121" t="s">
        <v>331</v>
      </c>
      <c r="C242" s="80">
        <f>FORMATO!O328</f>
        <v>6</v>
      </c>
      <c r="D242" s="80">
        <f>FORMATO!P328</f>
        <v>0</v>
      </c>
      <c r="E242" s="124">
        <f>FORMATO!R328</f>
        <v>0</v>
      </c>
    </row>
    <row r="243" spans="1:5" ht="45" x14ac:dyDescent="0.25">
      <c r="A243" s="73">
        <v>3411</v>
      </c>
      <c r="B243" s="121" t="s">
        <v>332</v>
      </c>
      <c r="C243" s="80">
        <f>FORMATO!O329</f>
        <v>14</v>
      </c>
      <c r="D243" s="80">
        <f>FORMATO!P329</f>
        <v>0</v>
      </c>
      <c r="E243" s="124">
        <f>FORMATO!R329</f>
        <v>0</v>
      </c>
    </row>
    <row r="244" spans="1:5" ht="30" x14ac:dyDescent="0.25">
      <c r="A244" s="73">
        <v>3412</v>
      </c>
      <c r="B244" s="121" t="s">
        <v>334</v>
      </c>
      <c r="C244" s="80">
        <f>FORMATO!O331</f>
        <v>1.0920000000000001</v>
      </c>
      <c r="D244" s="80">
        <f>FORMATO!P331</f>
        <v>0</v>
      </c>
      <c r="E244" s="124">
        <f>FORMATO!R331</f>
        <v>0</v>
      </c>
    </row>
    <row r="245" spans="1:5" ht="60" x14ac:dyDescent="0.25">
      <c r="A245" s="73">
        <v>3413</v>
      </c>
      <c r="B245" s="121" t="s">
        <v>839</v>
      </c>
      <c r="C245" s="80">
        <f>FORMATO!O332</f>
        <v>3.2760000000000002</v>
      </c>
      <c r="D245" s="80">
        <f>FORMATO!P332</f>
        <v>0</v>
      </c>
      <c r="E245" s="124">
        <f>FORMATO!R332</f>
        <v>0</v>
      </c>
    </row>
    <row r="246" spans="1:5" ht="120" x14ac:dyDescent="0.25">
      <c r="A246" s="73">
        <v>3414</v>
      </c>
      <c r="B246" s="121" t="s">
        <v>336</v>
      </c>
      <c r="C246" s="80">
        <f>FORMATO!O333</f>
        <v>12.285</v>
      </c>
      <c r="D246" s="80">
        <f>FORMATO!P333</f>
        <v>0</v>
      </c>
      <c r="E246" s="124">
        <f>FORMATO!R333</f>
        <v>0</v>
      </c>
    </row>
    <row r="247" spans="1:5" ht="60" x14ac:dyDescent="0.25">
      <c r="A247" s="73">
        <v>3415</v>
      </c>
      <c r="B247" s="121" t="s">
        <v>337</v>
      </c>
      <c r="C247" s="80">
        <f>FORMATO!O334</f>
        <v>1.911</v>
      </c>
      <c r="D247" s="80">
        <f>FORMATO!P334</f>
        <v>0</v>
      </c>
      <c r="E247" s="124">
        <f>FORMATO!R334</f>
        <v>0</v>
      </c>
    </row>
    <row r="248" spans="1:5" ht="90" x14ac:dyDescent="0.25">
      <c r="A248" s="73">
        <v>3421</v>
      </c>
      <c r="B248" s="121" t="s">
        <v>838</v>
      </c>
      <c r="C248" s="80">
        <f>FORMATO!O335</f>
        <v>6.2789999999999999</v>
      </c>
      <c r="D248" s="80">
        <f>FORMATO!P335</f>
        <v>0</v>
      </c>
      <c r="E248" s="124">
        <f>FORMATO!R335</f>
        <v>0</v>
      </c>
    </row>
    <row r="249" spans="1:5" ht="45" x14ac:dyDescent="0.25">
      <c r="A249" s="73">
        <v>3422</v>
      </c>
      <c r="B249" s="121" t="s">
        <v>339</v>
      </c>
      <c r="C249" s="80">
        <f>FORMATO!O336</f>
        <v>2.4570000000000003</v>
      </c>
      <c r="D249" s="80">
        <f>FORMATO!P336</f>
        <v>0</v>
      </c>
      <c r="E249" s="124">
        <f>FORMATO!R336</f>
        <v>0</v>
      </c>
    </row>
    <row r="250" spans="1:5" ht="60" x14ac:dyDescent="0.25">
      <c r="A250" s="73">
        <v>3431</v>
      </c>
      <c r="B250" s="121" t="s">
        <v>341</v>
      </c>
      <c r="C250" s="80">
        <f>FORMATO!O338</f>
        <v>9.8000000000000007</v>
      </c>
      <c r="D250" s="80">
        <f>FORMATO!P338</f>
        <v>0</v>
      </c>
      <c r="E250" s="124">
        <f>FORMATO!R338</f>
        <v>0</v>
      </c>
    </row>
    <row r="251" spans="1:5" ht="45" x14ac:dyDescent="0.25">
      <c r="A251" s="73">
        <v>3432</v>
      </c>
      <c r="B251" s="121" t="s">
        <v>342</v>
      </c>
      <c r="C251" s="80">
        <f>FORMATO!O339</f>
        <v>3.43</v>
      </c>
      <c r="D251" s="80">
        <f>FORMATO!P339</f>
        <v>0</v>
      </c>
      <c r="E251" s="124">
        <f>FORMATO!R339</f>
        <v>0</v>
      </c>
    </row>
    <row r="252" spans="1:5" ht="120" x14ac:dyDescent="0.25">
      <c r="A252" s="73">
        <v>3433</v>
      </c>
      <c r="B252" s="121" t="s">
        <v>343</v>
      </c>
      <c r="C252" s="80">
        <f>FORMATO!O340</f>
        <v>5.6349999999999998</v>
      </c>
      <c r="D252" s="80">
        <f>FORMATO!P340</f>
        <v>0</v>
      </c>
      <c r="E252" s="124">
        <f>FORMATO!R340</f>
        <v>0</v>
      </c>
    </row>
    <row r="253" spans="1:5" ht="60" x14ac:dyDescent="0.25">
      <c r="A253" s="73">
        <v>3434</v>
      </c>
      <c r="B253" s="121" t="s">
        <v>344</v>
      </c>
      <c r="C253" s="80">
        <f>FORMATO!O341</f>
        <v>1.2250000000000001</v>
      </c>
      <c r="D253" s="80">
        <f>FORMATO!P341</f>
        <v>0</v>
      </c>
      <c r="E253" s="124">
        <f>FORMATO!R341</f>
        <v>0</v>
      </c>
    </row>
    <row r="254" spans="1:5" ht="60" x14ac:dyDescent="0.25">
      <c r="A254" s="73">
        <v>3435</v>
      </c>
      <c r="B254" s="121" t="s">
        <v>345</v>
      </c>
      <c r="C254" s="80">
        <f>FORMATO!O342</f>
        <v>1.96</v>
      </c>
      <c r="D254" s="80">
        <f>FORMATO!P342</f>
        <v>0</v>
      </c>
      <c r="E254" s="124">
        <f>FORMATO!R342</f>
        <v>0</v>
      </c>
    </row>
    <row r="255" spans="1:5" ht="30" x14ac:dyDescent="0.25">
      <c r="A255" s="73">
        <v>3441</v>
      </c>
      <c r="B255" s="121" t="s">
        <v>840</v>
      </c>
      <c r="C255" s="80">
        <f>FORMATO!O343</f>
        <v>2.4500000000000002</v>
      </c>
      <c r="D255" s="80">
        <f>FORMATO!P343</f>
        <v>0</v>
      </c>
      <c r="E255" s="124">
        <f>FORMATO!R343</f>
        <v>0</v>
      </c>
    </row>
    <row r="256" spans="1:5" ht="60" x14ac:dyDescent="0.25">
      <c r="A256" s="73">
        <v>3442</v>
      </c>
      <c r="B256" s="121" t="s">
        <v>348</v>
      </c>
      <c r="C256" s="80">
        <f>FORMATO!O345</f>
        <v>8.4</v>
      </c>
      <c r="D256" s="80">
        <f>FORMATO!P345</f>
        <v>0</v>
      </c>
      <c r="E256" s="124">
        <f>FORMATO!R345</f>
        <v>0</v>
      </c>
    </row>
    <row r="257" spans="1:5" ht="60" x14ac:dyDescent="0.25">
      <c r="A257" s="73">
        <v>3511</v>
      </c>
      <c r="B257" s="121" t="s">
        <v>349</v>
      </c>
      <c r="C257" s="80">
        <f>FORMATO!O346</f>
        <v>1.8</v>
      </c>
      <c r="D257" s="80">
        <f>FORMATO!P346</f>
        <v>0</v>
      </c>
      <c r="E257" s="124">
        <f>FORMATO!R346</f>
        <v>0</v>
      </c>
    </row>
    <row r="258" spans="1:5" ht="30" x14ac:dyDescent="0.25">
      <c r="A258" s="73">
        <v>3521</v>
      </c>
      <c r="B258" s="121" t="s">
        <v>350</v>
      </c>
      <c r="C258" s="80">
        <f>FORMATO!O347</f>
        <v>1.8</v>
      </c>
      <c r="D258" s="80">
        <f>FORMATO!P347</f>
        <v>0</v>
      </c>
      <c r="E258" s="124">
        <f>FORMATO!R347</f>
        <v>0</v>
      </c>
    </row>
    <row r="259" spans="1:5" ht="90" x14ac:dyDescent="0.25">
      <c r="A259" s="73">
        <v>3531</v>
      </c>
      <c r="B259" s="121" t="s">
        <v>352</v>
      </c>
      <c r="C259" s="80">
        <f>FORMATO!O349</f>
        <v>1.62</v>
      </c>
      <c r="D259" s="80">
        <f>FORMATO!P349</f>
        <v>0</v>
      </c>
      <c r="E259" s="124">
        <f>FORMATO!R349</f>
        <v>0</v>
      </c>
    </row>
    <row r="260" spans="1:5" ht="75" x14ac:dyDescent="0.25">
      <c r="A260" s="73">
        <v>3532</v>
      </c>
      <c r="B260" s="121" t="s">
        <v>841</v>
      </c>
      <c r="C260" s="80">
        <f>FORMATO!O350</f>
        <v>7.29</v>
      </c>
      <c r="D260" s="80">
        <f>FORMATO!P350</f>
        <v>0</v>
      </c>
      <c r="E260" s="124">
        <f>FORMATO!R350</f>
        <v>0</v>
      </c>
    </row>
    <row r="261" spans="1:5" ht="30" x14ac:dyDescent="0.25">
      <c r="A261" s="73">
        <v>3533</v>
      </c>
      <c r="B261" s="121" t="s">
        <v>354</v>
      </c>
      <c r="C261" s="80">
        <f>FORMATO!O351</f>
        <v>7.29</v>
      </c>
      <c r="D261" s="80">
        <f>FORMATO!P351</f>
        <v>0</v>
      </c>
      <c r="E261" s="124">
        <f>FORMATO!R351</f>
        <v>0</v>
      </c>
    </row>
    <row r="262" spans="1:5" ht="30" x14ac:dyDescent="0.25">
      <c r="A262" s="73">
        <v>3541</v>
      </c>
      <c r="B262" s="121" t="s">
        <v>849</v>
      </c>
      <c r="C262" s="80">
        <f>FORMATO!O354</f>
        <v>3.3492000000000002</v>
      </c>
      <c r="D262" s="80">
        <f>FORMATO!P354</f>
        <v>0</v>
      </c>
      <c r="E262" s="124">
        <f>FORMATO!R354</f>
        <v>0</v>
      </c>
    </row>
    <row r="263" spans="1:5" ht="75" x14ac:dyDescent="0.25">
      <c r="A263" s="73">
        <v>3542</v>
      </c>
      <c r="B263" s="121" t="s">
        <v>846</v>
      </c>
      <c r="C263" s="80">
        <f>FORMATO!O355</f>
        <v>1.1164000000000001</v>
      </c>
      <c r="D263" s="80">
        <f>FORMATO!P355</f>
        <v>0</v>
      </c>
      <c r="E263" s="124">
        <f>FORMATO!R355</f>
        <v>0</v>
      </c>
    </row>
    <row r="264" spans="1:5" ht="30" x14ac:dyDescent="0.25">
      <c r="A264" s="73">
        <v>3543</v>
      </c>
      <c r="B264" s="121" t="s">
        <v>848</v>
      </c>
      <c r="C264" s="80">
        <f>FORMATO!O356</f>
        <v>4.4656000000000002</v>
      </c>
      <c r="D264" s="80">
        <f>FORMATO!P356</f>
        <v>0</v>
      </c>
      <c r="E264" s="124">
        <f>FORMATO!R356</f>
        <v>0</v>
      </c>
    </row>
    <row r="265" spans="1:5" ht="75" x14ac:dyDescent="0.25">
      <c r="A265" s="73">
        <v>3544</v>
      </c>
      <c r="B265" s="121" t="s">
        <v>847</v>
      </c>
      <c r="C265" s="80">
        <f>FORMATO!O357</f>
        <v>1.1164000000000001</v>
      </c>
      <c r="D265" s="80">
        <f>FORMATO!P357</f>
        <v>0</v>
      </c>
      <c r="E265" s="124">
        <f>FORMATO!R357</f>
        <v>0</v>
      </c>
    </row>
    <row r="266" spans="1:5" ht="45" x14ac:dyDescent="0.25">
      <c r="A266" s="73">
        <v>3545</v>
      </c>
      <c r="B266" s="121" t="s">
        <v>844</v>
      </c>
      <c r="C266" s="80">
        <f>FORMATO!O358</f>
        <v>4.4656000000000002</v>
      </c>
      <c r="D266" s="80">
        <f>FORMATO!P358</f>
        <v>0</v>
      </c>
      <c r="E266" s="124">
        <f>FORMATO!R358</f>
        <v>0</v>
      </c>
    </row>
    <row r="267" spans="1:5" ht="75" x14ac:dyDescent="0.25">
      <c r="A267" s="73">
        <v>3546</v>
      </c>
      <c r="B267" s="121" t="s">
        <v>845</v>
      </c>
      <c r="C267" s="80">
        <f>FORMATO!O359</f>
        <v>6.6984000000000004</v>
      </c>
      <c r="D267" s="80">
        <f>FORMATO!P359</f>
        <v>0</v>
      </c>
      <c r="E267" s="124">
        <f>FORMATO!R359</f>
        <v>0</v>
      </c>
    </row>
    <row r="268" spans="1:5" ht="45" x14ac:dyDescent="0.25">
      <c r="A268" s="73">
        <v>3611</v>
      </c>
      <c r="B268" s="121" t="s">
        <v>363</v>
      </c>
      <c r="C268" s="80">
        <f>FORMATO!O360</f>
        <v>1.1164000000000001</v>
      </c>
      <c r="D268" s="80">
        <f>FORMATO!P360</f>
        <v>0</v>
      </c>
      <c r="E268" s="124">
        <f>FORMATO!R360</f>
        <v>0</v>
      </c>
    </row>
    <row r="269" spans="1:5" ht="75" x14ac:dyDescent="0.25">
      <c r="A269" s="73">
        <v>3621</v>
      </c>
      <c r="B269" s="121" t="s">
        <v>365</v>
      </c>
      <c r="C269" s="80">
        <f>FORMATO!O362</f>
        <v>15.68774228</v>
      </c>
      <c r="D269" s="80">
        <f>FORMATO!P362</f>
        <v>0</v>
      </c>
      <c r="E269" s="124">
        <f>FORMATO!R362</f>
        <v>0</v>
      </c>
    </row>
    <row r="270" spans="1:5" ht="105" x14ac:dyDescent="0.25">
      <c r="A270" s="73">
        <v>3622</v>
      </c>
      <c r="B270" s="121" t="s">
        <v>366</v>
      </c>
      <c r="C270" s="80">
        <f>FORMATO!O363</f>
        <v>0.84679755999999995</v>
      </c>
      <c r="D270" s="80">
        <f>FORMATO!P363</f>
        <v>0</v>
      </c>
      <c r="E270" s="124">
        <f>FORMATO!R363</f>
        <v>0</v>
      </c>
    </row>
    <row r="271" spans="1:5" ht="45" x14ac:dyDescent="0.25">
      <c r="A271" s="73">
        <v>3623</v>
      </c>
      <c r="B271" s="121" t="s">
        <v>367</v>
      </c>
      <c r="C271" s="80">
        <f>FORMATO!O364</f>
        <v>6.2393532600000006</v>
      </c>
      <c r="D271" s="80">
        <f>FORMATO!P364</f>
        <v>0</v>
      </c>
      <c r="E271" s="124">
        <f>FORMATO!R364</f>
        <v>0</v>
      </c>
    </row>
    <row r="272" spans="1:5" ht="45" x14ac:dyDescent="0.25">
      <c r="A272" s="73">
        <v>3624</v>
      </c>
      <c r="B272" s="121" t="s">
        <v>851</v>
      </c>
      <c r="C272" s="80">
        <f>FORMATO!O365</f>
        <v>6.4175077399999996</v>
      </c>
      <c r="D272" s="80">
        <f>FORMATO!P365</f>
        <v>0</v>
      </c>
      <c r="E272" s="124">
        <f>FORMATO!R365</f>
        <v>0</v>
      </c>
    </row>
    <row r="273" spans="1:5" ht="75" x14ac:dyDescent="0.25">
      <c r="A273" s="73">
        <v>3625</v>
      </c>
      <c r="B273" s="121" t="s">
        <v>369</v>
      </c>
      <c r="C273" s="80">
        <f>FORMATO!O366</f>
        <v>11.141984140000002</v>
      </c>
      <c r="D273" s="80">
        <f>FORMATO!P366</f>
        <v>0</v>
      </c>
      <c r="E273" s="124">
        <f>FORMATO!R366</f>
        <v>0</v>
      </c>
    </row>
    <row r="274" spans="1:5" ht="45" x14ac:dyDescent="0.25">
      <c r="A274" s="73">
        <v>3631</v>
      </c>
      <c r="B274" s="121" t="s">
        <v>370</v>
      </c>
      <c r="C274" s="80">
        <f>FORMATO!O367</f>
        <v>12.924656500000001</v>
      </c>
      <c r="D274" s="80">
        <f>FORMATO!P367</f>
        <v>0</v>
      </c>
      <c r="E274" s="124">
        <f>FORMATO!R367</f>
        <v>0</v>
      </c>
    </row>
    <row r="275" spans="1:5" ht="45" x14ac:dyDescent="0.25">
      <c r="A275" s="73">
        <v>3632</v>
      </c>
      <c r="B275" s="121" t="s">
        <v>371</v>
      </c>
      <c r="C275" s="80">
        <f>FORMATO!O368</f>
        <v>3.11995852</v>
      </c>
      <c r="D275" s="80">
        <f>FORMATO!P368</f>
        <v>0</v>
      </c>
      <c r="E275" s="124">
        <f>FORMATO!R368</f>
        <v>0</v>
      </c>
    </row>
    <row r="276" spans="1:5" ht="60" x14ac:dyDescent="0.25">
      <c r="A276" s="73">
        <v>3633</v>
      </c>
      <c r="B276" s="121" t="s">
        <v>854</v>
      </c>
      <c r="C276" s="80">
        <f>FORMATO!O370</f>
        <v>0.12033735999999999</v>
      </c>
      <c r="D276" s="80">
        <f>FORMATO!P370</f>
        <v>0</v>
      </c>
      <c r="E276" s="124">
        <f>FORMATO!R370</f>
        <v>0</v>
      </c>
    </row>
    <row r="277" spans="1:5" ht="60" x14ac:dyDescent="0.25">
      <c r="A277" s="73">
        <v>3634</v>
      </c>
      <c r="B277" s="121" t="s">
        <v>855</v>
      </c>
      <c r="C277" s="80">
        <f>FORMATO!O371</f>
        <v>1.3368958199999996</v>
      </c>
      <c r="D277" s="80">
        <f>FORMATO!P371</f>
        <v>0</v>
      </c>
      <c r="E277" s="124">
        <f>FORMATO!R371</f>
        <v>0</v>
      </c>
    </row>
    <row r="278" spans="1:5" ht="60" x14ac:dyDescent="0.25">
      <c r="A278" s="73">
        <v>4111</v>
      </c>
      <c r="B278" s="121" t="s">
        <v>375</v>
      </c>
      <c r="C278" s="80">
        <f>FORMATO!O372</f>
        <v>0.40105649999999998</v>
      </c>
      <c r="D278" s="80">
        <f>FORMATO!P372</f>
        <v>0</v>
      </c>
      <c r="E278" s="124">
        <f>FORMATO!R372</f>
        <v>0</v>
      </c>
    </row>
    <row r="279" spans="1:5" ht="60" x14ac:dyDescent="0.25">
      <c r="A279" s="73">
        <v>4112</v>
      </c>
      <c r="B279" s="121" t="s">
        <v>853</v>
      </c>
      <c r="C279" s="80">
        <f>FORMATO!O373</f>
        <v>0.80215381999999991</v>
      </c>
      <c r="D279" s="80">
        <f>FORMATO!P373</f>
        <v>0</v>
      </c>
      <c r="E279" s="124">
        <f>FORMATO!R373</f>
        <v>0</v>
      </c>
    </row>
    <row r="280" spans="1:5" ht="60" x14ac:dyDescent="0.25">
      <c r="A280" s="73">
        <v>4113</v>
      </c>
      <c r="B280" s="121" t="s">
        <v>856</v>
      </c>
      <c r="C280" s="80">
        <f>FORMATO!O374</f>
        <v>1.4215565000000001</v>
      </c>
      <c r="D280" s="80">
        <f>FORMATO!P374</f>
        <v>0</v>
      </c>
      <c r="E280" s="124">
        <f>FORMATO!R374</f>
        <v>0</v>
      </c>
    </row>
    <row r="281" spans="1:5" ht="90" x14ac:dyDescent="0.25">
      <c r="A281" s="73">
        <v>4121</v>
      </c>
      <c r="B281" s="121" t="s">
        <v>379</v>
      </c>
      <c r="C281" s="80">
        <f>FORMATO!O376</f>
        <v>1.7212000000000001</v>
      </c>
      <c r="D281" s="80">
        <f>FORMATO!P376</f>
        <v>0</v>
      </c>
      <c r="E281" s="124">
        <f>FORMATO!R376</f>
        <v>0</v>
      </c>
    </row>
    <row r="282" spans="1:5" ht="90" x14ac:dyDescent="0.25">
      <c r="A282" s="73">
        <v>4122</v>
      </c>
      <c r="B282" s="121" t="s">
        <v>842</v>
      </c>
      <c r="C282" s="80">
        <f>FORMATO!O377</f>
        <v>1.7212000000000001</v>
      </c>
      <c r="D282" s="80">
        <f>FORMATO!P377</f>
        <v>0</v>
      </c>
      <c r="E282" s="124">
        <f>FORMATO!R377</f>
        <v>0</v>
      </c>
    </row>
    <row r="283" spans="1:5" ht="45" x14ac:dyDescent="0.25">
      <c r="A283" s="73">
        <v>4123</v>
      </c>
      <c r="B283" s="121" t="s">
        <v>843</v>
      </c>
      <c r="C283" s="80">
        <f>FORMATO!O378</f>
        <v>1.7212000000000001</v>
      </c>
      <c r="D283" s="80">
        <f>FORMATO!P378</f>
        <v>0</v>
      </c>
      <c r="E283" s="124">
        <f>FORMATO!R378</f>
        <v>0</v>
      </c>
    </row>
    <row r="284" spans="1:5" ht="45" x14ac:dyDescent="0.25">
      <c r="A284" s="73">
        <v>4131</v>
      </c>
      <c r="B284" s="121" t="s">
        <v>382</v>
      </c>
      <c r="C284" s="80">
        <f>FORMATO!O379</f>
        <v>12.048399999999999</v>
      </c>
      <c r="D284" s="80">
        <f>FORMATO!P379</f>
        <v>0</v>
      </c>
      <c r="E284" s="124">
        <f>FORMATO!R379</f>
        <v>0</v>
      </c>
    </row>
    <row r="285" spans="1:5" ht="60" x14ac:dyDescent="0.25">
      <c r="A285" s="73">
        <v>4132</v>
      </c>
      <c r="B285" s="121" t="s">
        <v>577</v>
      </c>
      <c r="C285" s="80">
        <f>FORMATO!O382</f>
        <v>2.5855999999999999</v>
      </c>
      <c r="D285" s="80">
        <f>FORMATO!P382</f>
        <v>0</v>
      </c>
      <c r="E285" s="124">
        <f>FORMATO!R382</f>
        <v>0</v>
      </c>
    </row>
    <row r="286" spans="1:5" ht="30" x14ac:dyDescent="0.25">
      <c r="A286" s="73">
        <v>4211</v>
      </c>
      <c r="B286" s="121" t="s">
        <v>386</v>
      </c>
      <c r="C286" s="80">
        <f>FORMATO!O383</f>
        <v>3.2320000000000007</v>
      </c>
      <c r="D286" s="80">
        <f>FORMATO!P383</f>
        <v>0</v>
      </c>
      <c r="E286" s="124">
        <f>FORMATO!R383</f>
        <v>0</v>
      </c>
    </row>
    <row r="287" spans="1:5" ht="30" x14ac:dyDescent="0.25">
      <c r="A287" s="73">
        <v>4212</v>
      </c>
      <c r="B287" s="121" t="s">
        <v>578</v>
      </c>
      <c r="C287" s="80">
        <f>FORMATO!O384</f>
        <v>3.8784000000000005</v>
      </c>
      <c r="D287" s="80">
        <f>FORMATO!P384</f>
        <v>0</v>
      </c>
      <c r="E287" s="124">
        <f>FORMATO!R384</f>
        <v>0</v>
      </c>
    </row>
    <row r="288" spans="1:5" ht="45" x14ac:dyDescent="0.25">
      <c r="A288" s="73">
        <v>4213</v>
      </c>
      <c r="B288" s="121" t="s">
        <v>580</v>
      </c>
      <c r="C288" s="80">
        <f>FORMATO!O385</f>
        <v>1.2927999999999999</v>
      </c>
      <c r="D288" s="80">
        <f>FORMATO!P385</f>
        <v>0</v>
      </c>
      <c r="E288" s="124">
        <f>FORMATO!R385</f>
        <v>0</v>
      </c>
    </row>
    <row r="289" spans="1:5" x14ac:dyDescent="0.25">
      <c r="A289" s="73">
        <v>4214</v>
      </c>
      <c r="B289" s="121" t="s">
        <v>870</v>
      </c>
      <c r="C289" s="80">
        <f>FORMATO!O386</f>
        <v>1.9392000000000003</v>
      </c>
      <c r="D289" s="80">
        <f>FORMATO!P386</f>
        <v>0</v>
      </c>
      <c r="E289" s="124">
        <f>FORMATO!R386</f>
        <v>0</v>
      </c>
    </row>
    <row r="290" spans="1:5" ht="75" x14ac:dyDescent="0.25">
      <c r="A290" s="73">
        <v>4215</v>
      </c>
      <c r="B290" s="121" t="s">
        <v>871</v>
      </c>
      <c r="C290" s="80">
        <f>FORMATO!O388</f>
        <v>1.7067000000000001</v>
      </c>
      <c r="D290" s="80">
        <f>FORMATO!P388</f>
        <v>0</v>
      </c>
      <c r="E290" s="124">
        <f>FORMATO!R388</f>
        <v>0</v>
      </c>
    </row>
    <row r="291" spans="1:5" ht="45" x14ac:dyDescent="0.25">
      <c r="A291" s="73">
        <v>4216</v>
      </c>
      <c r="B291" s="121" t="s">
        <v>658</v>
      </c>
      <c r="C291" s="80">
        <f>FORMATO!O389</f>
        <v>32.427300000000002</v>
      </c>
      <c r="D291" s="80">
        <f>FORMATO!P389</f>
        <v>0</v>
      </c>
      <c r="E291" s="124">
        <f>FORMATO!R389</f>
        <v>0</v>
      </c>
    </row>
    <row r="292" spans="1:5" ht="45" x14ac:dyDescent="0.25">
      <c r="A292" s="73">
        <v>4217</v>
      </c>
      <c r="B292" s="121" t="s">
        <v>869</v>
      </c>
      <c r="C292" s="80">
        <f>FORMATO!O391</f>
        <v>5.220600000000001</v>
      </c>
      <c r="D292" s="80">
        <f>FORMATO!P391</f>
        <v>0</v>
      </c>
      <c r="E292" s="124">
        <f>FORMATO!R391</f>
        <v>0</v>
      </c>
    </row>
    <row r="293" spans="1:5" ht="45" x14ac:dyDescent="0.25">
      <c r="A293" s="73">
        <v>4218</v>
      </c>
      <c r="B293" s="121" t="s">
        <v>652</v>
      </c>
      <c r="C293" s="80">
        <f>FORMATO!O392</f>
        <v>5.220600000000001</v>
      </c>
      <c r="D293" s="80">
        <f>FORMATO!P392</f>
        <v>0</v>
      </c>
      <c r="E293" s="124">
        <f>FORMATO!R392</f>
        <v>0</v>
      </c>
    </row>
    <row r="294" spans="1:5" ht="45" x14ac:dyDescent="0.25">
      <c r="A294" s="73">
        <v>4221</v>
      </c>
      <c r="B294" s="121" t="s">
        <v>868</v>
      </c>
      <c r="C294" s="80">
        <f>FORMATO!O393</f>
        <v>8.7010000000000005</v>
      </c>
      <c r="D294" s="80">
        <f>FORMATO!P393</f>
        <v>0</v>
      </c>
      <c r="E294" s="124">
        <f>FORMATO!R393</f>
        <v>0</v>
      </c>
    </row>
    <row r="295" spans="1:5" ht="45" x14ac:dyDescent="0.25">
      <c r="A295" s="73">
        <v>4222</v>
      </c>
      <c r="B295" s="121" t="s">
        <v>397</v>
      </c>
      <c r="C295" s="80">
        <f>FORMATO!O394</f>
        <v>1.7402000000000002</v>
      </c>
      <c r="D295" s="80">
        <f>FORMATO!P394</f>
        <v>0</v>
      </c>
      <c r="E295" s="124">
        <f>FORMATO!R394</f>
        <v>0</v>
      </c>
    </row>
    <row r="296" spans="1:5" ht="30" x14ac:dyDescent="0.25">
      <c r="A296" s="73">
        <v>4231</v>
      </c>
      <c r="B296" s="121" t="s">
        <v>653</v>
      </c>
      <c r="C296" s="80">
        <f>FORMATO!O395</f>
        <v>13.921600000000002</v>
      </c>
      <c r="D296" s="80">
        <f>FORMATO!P395</f>
        <v>0</v>
      </c>
      <c r="E296" s="124">
        <f>FORMATO!R395</f>
        <v>0</v>
      </c>
    </row>
    <row r="297" spans="1:5" ht="60" x14ac:dyDescent="0.25">
      <c r="A297" s="73">
        <v>4232</v>
      </c>
      <c r="B297" s="121" t="s">
        <v>400</v>
      </c>
      <c r="C297" s="80">
        <f>FORMATO!O397</f>
        <v>10.8804</v>
      </c>
      <c r="D297" s="80">
        <f>FORMATO!P397</f>
        <v>0</v>
      </c>
      <c r="E297" s="124">
        <f>FORMATO!R397</f>
        <v>0</v>
      </c>
    </row>
    <row r="298" spans="1:5" ht="45" x14ac:dyDescent="0.25">
      <c r="A298" s="73">
        <v>4233</v>
      </c>
      <c r="B298" s="121" t="s">
        <v>657</v>
      </c>
      <c r="C298" s="80">
        <f>FORMATO!O398</f>
        <v>7.2536000000000005</v>
      </c>
      <c r="D298" s="80">
        <f>FORMATO!P398</f>
        <v>0</v>
      </c>
      <c r="E298" s="124">
        <f>FORMATO!R398</f>
        <v>0</v>
      </c>
    </row>
    <row r="299" spans="1:5" ht="30" x14ac:dyDescent="0.25">
      <c r="A299" s="73">
        <v>4311</v>
      </c>
      <c r="B299" s="121" t="s">
        <v>405</v>
      </c>
      <c r="C299" s="80">
        <f>FORMATO!O402</f>
        <v>15</v>
      </c>
      <c r="D299" s="80">
        <f>FORMATO!P402</f>
        <v>0</v>
      </c>
      <c r="E299" s="124">
        <f>FORMATO!R402</f>
        <v>0</v>
      </c>
    </row>
    <row r="300" spans="1:5" ht="30" x14ac:dyDescent="0.25">
      <c r="A300" s="73">
        <v>4312</v>
      </c>
      <c r="B300" s="121" t="s">
        <v>406</v>
      </c>
      <c r="C300" s="80">
        <f>FORMATO!O403</f>
        <v>10</v>
      </c>
      <c r="D300" s="80">
        <f>FORMATO!P403</f>
        <v>0</v>
      </c>
      <c r="E300" s="124">
        <f>FORMATO!R403</f>
        <v>0</v>
      </c>
    </row>
    <row r="301" spans="1:5" ht="30" x14ac:dyDescent="0.25">
      <c r="A301" s="73">
        <v>4313</v>
      </c>
      <c r="B301" s="121" t="s">
        <v>407</v>
      </c>
      <c r="C301" s="80">
        <f>FORMATO!O404</f>
        <v>17.5</v>
      </c>
      <c r="D301" s="80">
        <f>FORMATO!P404</f>
        <v>0</v>
      </c>
      <c r="E301" s="124">
        <f>FORMATO!R404</f>
        <v>0</v>
      </c>
    </row>
    <row r="302" spans="1:5" x14ac:dyDescent="0.25">
      <c r="A302" s="73">
        <v>4314</v>
      </c>
      <c r="B302" s="121" t="s">
        <v>408</v>
      </c>
      <c r="C302" s="80">
        <f>FORMATO!O405</f>
        <v>7.5</v>
      </c>
      <c r="D302" s="80">
        <f>FORMATO!P405</f>
        <v>0</v>
      </c>
      <c r="E302" s="124">
        <f>FORMATO!R405</f>
        <v>0</v>
      </c>
    </row>
    <row r="303" spans="1:5" ht="75" x14ac:dyDescent="0.25">
      <c r="A303" s="73">
        <v>4315</v>
      </c>
      <c r="B303" s="121" t="s">
        <v>823</v>
      </c>
      <c r="C303" s="80">
        <f>FORMATO!O407</f>
        <v>5</v>
      </c>
      <c r="D303" s="80">
        <f>FORMATO!P407</f>
        <v>0</v>
      </c>
      <c r="E303" s="124">
        <f>FORMATO!R407</f>
        <v>0</v>
      </c>
    </row>
    <row r="304" spans="1:5" ht="75" x14ac:dyDescent="0.25">
      <c r="A304" s="73">
        <v>4316</v>
      </c>
      <c r="B304" s="121" t="s">
        <v>824</v>
      </c>
      <c r="C304" s="80">
        <f>FORMATO!O408</f>
        <v>2.5</v>
      </c>
      <c r="D304" s="80">
        <f>FORMATO!P408</f>
        <v>0</v>
      </c>
      <c r="E304" s="124">
        <f>FORMATO!R408</f>
        <v>0</v>
      </c>
    </row>
    <row r="305" spans="1:5" ht="45" x14ac:dyDescent="0.25">
      <c r="A305" s="73">
        <v>4321</v>
      </c>
      <c r="B305" s="121" t="s">
        <v>822</v>
      </c>
      <c r="C305" s="80">
        <f>FORMATO!O409</f>
        <v>2.5</v>
      </c>
      <c r="D305" s="80">
        <f>FORMATO!P409</f>
        <v>0</v>
      </c>
      <c r="E305" s="124">
        <f>FORMATO!R409</f>
        <v>0</v>
      </c>
    </row>
    <row r="306" spans="1:5" ht="45" x14ac:dyDescent="0.25">
      <c r="A306" s="73">
        <v>4322</v>
      </c>
      <c r="B306" s="121" t="s">
        <v>413</v>
      </c>
      <c r="C306" s="80">
        <f>FORMATO!O410</f>
        <v>10</v>
      </c>
      <c r="D306" s="80">
        <f>FORMATO!P410</f>
        <v>0</v>
      </c>
      <c r="E306" s="124">
        <f>FORMATO!R410</f>
        <v>0</v>
      </c>
    </row>
    <row r="307" spans="1:5" ht="30" x14ac:dyDescent="0.25">
      <c r="A307" s="73">
        <v>4323</v>
      </c>
      <c r="B307" s="121" t="s">
        <v>821</v>
      </c>
      <c r="C307" s="80">
        <f>FORMATO!O411</f>
        <v>30</v>
      </c>
      <c r="D307" s="80">
        <f>FORMATO!P411</f>
        <v>0</v>
      </c>
      <c r="E307" s="124">
        <f>FORMATO!R411</f>
        <v>0</v>
      </c>
    </row>
    <row r="308" spans="1:5" ht="30" x14ac:dyDescent="0.25">
      <c r="A308" s="73">
        <v>4324</v>
      </c>
      <c r="B308" s="121" t="s">
        <v>417</v>
      </c>
      <c r="C308" s="80">
        <f>FORMATO!O414</f>
        <v>20</v>
      </c>
      <c r="D308" s="80">
        <f>FORMATO!P414</f>
        <v>0</v>
      </c>
      <c r="E308" s="124">
        <f>FORMATO!R414</f>
        <v>0</v>
      </c>
    </row>
    <row r="309" spans="1:5" ht="30" x14ac:dyDescent="0.25">
      <c r="A309" s="73">
        <v>4325</v>
      </c>
      <c r="B309" s="121" t="s">
        <v>418</v>
      </c>
      <c r="C309" s="80">
        <f>FORMATO!O415</f>
        <v>2.5</v>
      </c>
      <c r="D309" s="80">
        <f>FORMATO!P415</f>
        <v>0</v>
      </c>
      <c r="E309" s="124">
        <f>FORMATO!R415</f>
        <v>0</v>
      </c>
    </row>
    <row r="310" spans="1:5" x14ac:dyDescent="0.25">
      <c r="A310" s="73">
        <v>4326</v>
      </c>
      <c r="B310" s="121" t="s">
        <v>419</v>
      </c>
      <c r="C310" s="80">
        <f>FORMATO!O416</f>
        <v>7.5</v>
      </c>
      <c r="D310" s="80">
        <f>FORMATO!P416</f>
        <v>0</v>
      </c>
      <c r="E310" s="124">
        <f>FORMATO!R416</f>
        <v>0</v>
      </c>
    </row>
    <row r="311" spans="1:5" ht="30" x14ac:dyDescent="0.25">
      <c r="A311" s="73">
        <v>4331</v>
      </c>
      <c r="B311" s="121" t="s">
        <v>835</v>
      </c>
      <c r="C311" s="80">
        <f>FORMATO!O417</f>
        <v>20</v>
      </c>
      <c r="D311" s="80">
        <f>FORMATO!P417</f>
        <v>0</v>
      </c>
      <c r="E311" s="124">
        <f>FORMATO!R417</f>
        <v>0</v>
      </c>
    </row>
    <row r="312" spans="1:5" ht="30" x14ac:dyDescent="0.25">
      <c r="A312" s="73">
        <v>4332</v>
      </c>
      <c r="B312" s="121" t="s">
        <v>422</v>
      </c>
      <c r="C312" s="80">
        <f>FORMATO!O419</f>
        <v>17.5</v>
      </c>
      <c r="D312" s="80">
        <f>FORMATO!P419</f>
        <v>0</v>
      </c>
      <c r="E312" s="124">
        <f>FORMATO!R419</f>
        <v>0</v>
      </c>
    </row>
    <row r="313" spans="1:5" ht="30" x14ac:dyDescent="0.25">
      <c r="A313" s="73">
        <v>4341</v>
      </c>
      <c r="B313" s="121" t="s">
        <v>834</v>
      </c>
      <c r="C313" s="80">
        <f>FORMATO!O420</f>
        <v>12.5</v>
      </c>
      <c r="D313" s="80">
        <f>FORMATO!P420</f>
        <v>0</v>
      </c>
      <c r="E313" s="124">
        <f>FORMATO!R420</f>
        <v>0</v>
      </c>
    </row>
    <row r="314" spans="1:5" ht="30" x14ac:dyDescent="0.25">
      <c r="A314" s="73">
        <v>4342</v>
      </c>
      <c r="B314" s="121" t="s">
        <v>833</v>
      </c>
      <c r="C314" s="80">
        <f>FORMATO!O421</f>
        <v>20</v>
      </c>
      <c r="D314" s="80">
        <f>FORMATO!P421</f>
        <v>0</v>
      </c>
      <c r="E314" s="124">
        <f>FORMATO!R421</f>
        <v>0</v>
      </c>
    </row>
    <row r="315" spans="1:5" ht="30" x14ac:dyDescent="0.25">
      <c r="A315" s="73">
        <v>4343</v>
      </c>
      <c r="B315" s="121" t="s">
        <v>427</v>
      </c>
      <c r="C315" s="80">
        <f>FORMATO!O424</f>
        <v>3.3610000000000002</v>
      </c>
      <c r="D315" s="80">
        <f>FORMATO!P424</f>
        <v>0</v>
      </c>
      <c r="E315" s="124">
        <f>FORMATO!R424</f>
        <v>0</v>
      </c>
    </row>
    <row r="316" spans="1:5" ht="60" x14ac:dyDescent="0.25">
      <c r="A316" s="73">
        <v>4344</v>
      </c>
      <c r="B316" s="121" t="s">
        <v>820</v>
      </c>
      <c r="C316" s="80">
        <f>FORMATO!O425</f>
        <v>8.9339999999999993</v>
      </c>
      <c r="D316" s="80">
        <f>FORMATO!P425</f>
        <v>0</v>
      </c>
      <c r="E316" s="124">
        <f>FORMATO!R425</f>
        <v>0</v>
      </c>
    </row>
    <row r="317" spans="1:5" ht="30" x14ac:dyDescent="0.25">
      <c r="A317" s="73">
        <v>4345</v>
      </c>
      <c r="B317" s="121" t="s">
        <v>819</v>
      </c>
      <c r="C317" s="80">
        <f>FORMATO!O426</f>
        <v>68.817999999999998</v>
      </c>
      <c r="D317" s="80">
        <f>FORMATO!P426</f>
        <v>0</v>
      </c>
      <c r="E317" s="124">
        <f>FORMATO!R426</f>
        <v>0</v>
      </c>
    </row>
    <row r="318" spans="1:5" ht="30" x14ac:dyDescent="0.25">
      <c r="A318" s="73">
        <v>4411</v>
      </c>
      <c r="B318" s="121" t="s">
        <v>430</v>
      </c>
      <c r="C318" s="80">
        <f>FORMATO!O427</f>
        <v>6.9580000000000011</v>
      </c>
      <c r="D318" s="80">
        <f>FORMATO!P427</f>
        <v>0</v>
      </c>
      <c r="E318" s="124">
        <f>FORMATO!R427</f>
        <v>0</v>
      </c>
    </row>
    <row r="319" spans="1:5" ht="30" x14ac:dyDescent="0.25">
      <c r="A319" s="73">
        <v>4412</v>
      </c>
      <c r="B319" s="121" t="s">
        <v>431</v>
      </c>
      <c r="C319" s="80">
        <f>FORMATO!O428</f>
        <v>0.33600000000000002</v>
      </c>
      <c r="D319" s="80">
        <f>FORMATO!P428</f>
        <v>0</v>
      </c>
      <c r="E319" s="124">
        <f>FORMATO!R428</f>
        <v>0</v>
      </c>
    </row>
    <row r="320" spans="1:5" ht="45" x14ac:dyDescent="0.25">
      <c r="A320" s="73">
        <v>4413</v>
      </c>
      <c r="B320" s="121" t="s">
        <v>432</v>
      </c>
      <c r="C320" s="80">
        <f>FORMATO!O429</f>
        <v>11.593</v>
      </c>
      <c r="D320" s="80">
        <f>FORMATO!P429</f>
        <v>0</v>
      </c>
      <c r="E320" s="124">
        <f>FORMATO!R429</f>
        <v>0</v>
      </c>
    </row>
    <row r="321" spans="1:5" ht="45" x14ac:dyDescent="0.25">
      <c r="A321" s="73">
        <v>4414</v>
      </c>
      <c r="B321" s="121" t="s">
        <v>832</v>
      </c>
      <c r="C321" s="80">
        <f>FORMATO!O432</f>
        <v>12.171150000000001</v>
      </c>
      <c r="D321" s="80">
        <f>FORMATO!P432</f>
        <v>0</v>
      </c>
      <c r="E321" s="124">
        <f>FORMATO!R432</f>
        <v>0</v>
      </c>
    </row>
    <row r="322" spans="1:5" ht="45" x14ac:dyDescent="0.25">
      <c r="A322" s="73">
        <v>4415</v>
      </c>
      <c r="B322" s="121" t="s">
        <v>547</v>
      </c>
      <c r="C322" s="80">
        <f>FORMATO!O433</f>
        <v>8.1141000000000005</v>
      </c>
      <c r="D322" s="80">
        <f>FORMATO!P433</f>
        <v>0</v>
      </c>
      <c r="E322" s="124">
        <f>FORMATO!R433</f>
        <v>0</v>
      </c>
    </row>
    <row r="323" spans="1:5" ht="60" x14ac:dyDescent="0.25">
      <c r="A323" s="73">
        <v>4416</v>
      </c>
      <c r="B323" s="121" t="s">
        <v>831</v>
      </c>
      <c r="C323" s="80">
        <f>FORMATO!O434</f>
        <v>12.171150000000001</v>
      </c>
      <c r="D323" s="80">
        <f>FORMATO!P434</f>
        <v>0</v>
      </c>
      <c r="E323" s="124">
        <f>FORMATO!R434</f>
        <v>0</v>
      </c>
    </row>
    <row r="324" spans="1:5" ht="30" x14ac:dyDescent="0.25">
      <c r="A324" s="73">
        <v>4417</v>
      </c>
      <c r="B324" s="121" t="s">
        <v>438</v>
      </c>
      <c r="C324" s="80">
        <f>FORMATO!O435</f>
        <v>13.793970000000002</v>
      </c>
      <c r="D324" s="80">
        <f>FORMATO!P435</f>
        <v>0</v>
      </c>
      <c r="E324" s="124">
        <f>FORMATO!R435</f>
        <v>0</v>
      </c>
    </row>
    <row r="325" spans="1:5" ht="45" x14ac:dyDescent="0.25">
      <c r="A325" s="73">
        <v>4418</v>
      </c>
      <c r="B325" s="121" t="s">
        <v>829</v>
      </c>
      <c r="C325" s="80">
        <f>FORMATO!O436</f>
        <v>13.793970000000002</v>
      </c>
      <c r="D325" s="80">
        <f>FORMATO!P436</f>
        <v>0</v>
      </c>
      <c r="E325" s="124">
        <f>FORMATO!R436</f>
        <v>0</v>
      </c>
    </row>
    <row r="326" spans="1:5" x14ac:dyDescent="0.25">
      <c r="A326" s="73">
        <v>4419</v>
      </c>
      <c r="B326" s="121" t="s">
        <v>830</v>
      </c>
      <c r="C326" s="80">
        <f>FORMATO!O437</f>
        <v>4.0570500000000003</v>
      </c>
      <c r="D326" s="80">
        <f>FORMATO!P437</f>
        <v>0</v>
      </c>
      <c r="E326" s="124">
        <f>FORMATO!R437</f>
        <v>0</v>
      </c>
    </row>
    <row r="327" spans="1:5" x14ac:dyDescent="0.25">
      <c r="A327" s="73">
        <v>44110</v>
      </c>
      <c r="B327" s="121" t="s">
        <v>827</v>
      </c>
      <c r="C327" s="80">
        <f>FORMATO!O438</f>
        <v>0.81141000000000008</v>
      </c>
      <c r="D327" s="80">
        <f>FORMATO!P438</f>
        <v>0</v>
      </c>
      <c r="E327" s="124">
        <f>FORMATO!R438</f>
        <v>0</v>
      </c>
    </row>
    <row r="328" spans="1:5" x14ac:dyDescent="0.25">
      <c r="A328" s="73">
        <v>44111</v>
      </c>
      <c r="B328" s="121" t="s">
        <v>442</v>
      </c>
      <c r="C328" s="80">
        <f>FORMATO!O439</f>
        <v>12.171150000000001</v>
      </c>
      <c r="D328" s="80">
        <f>FORMATO!P439</f>
        <v>0</v>
      </c>
      <c r="E328" s="124">
        <f>FORMATO!R439</f>
        <v>0</v>
      </c>
    </row>
    <row r="329" spans="1:5" x14ac:dyDescent="0.25">
      <c r="A329" s="73">
        <v>44112</v>
      </c>
      <c r="B329" s="121" t="s">
        <v>828</v>
      </c>
      <c r="C329" s="80">
        <f>FORMATO!O440</f>
        <v>3.2456400000000003</v>
      </c>
      <c r="D329" s="80">
        <f>FORMATO!P440</f>
        <v>0</v>
      </c>
      <c r="E329" s="124">
        <f>FORMATO!R440</f>
        <v>0</v>
      </c>
    </row>
    <row r="330" spans="1:5" ht="30" x14ac:dyDescent="0.25">
      <c r="A330" s="73">
        <v>44113</v>
      </c>
      <c r="B330" s="121" t="s">
        <v>546</v>
      </c>
      <c r="C330" s="80">
        <f>FORMATO!O441</f>
        <v>0.81141000000000008</v>
      </c>
      <c r="D330" s="80">
        <f>FORMATO!P441</f>
        <v>0</v>
      </c>
      <c r="E330" s="124">
        <f>FORMATO!R441</f>
        <v>0</v>
      </c>
    </row>
    <row r="331" spans="1:5" ht="30" x14ac:dyDescent="0.25">
      <c r="A331" s="73">
        <v>44114</v>
      </c>
      <c r="B331" s="121" t="s">
        <v>446</v>
      </c>
      <c r="C331" s="80">
        <f>FORMATO!O443</f>
        <v>9.4295000000000009</v>
      </c>
      <c r="D331" s="80">
        <f>FORMATO!P443</f>
        <v>0</v>
      </c>
      <c r="E331" s="124">
        <f>FORMATO!R443</f>
        <v>0</v>
      </c>
    </row>
    <row r="332" spans="1:5" ht="30" x14ac:dyDescent="0.25">
      <c r="A332" s="73">
        <v>44115</v>
      </c>
      <c r="B332" s="121" t="s">
        <v>447</v>
      </c>
      <c r="C332" s="80">
        <f>FORMATO!O444</f>
        <v>9.4295000000000009</v>
      </c>
      <c r="D332" s="80">
        <f>FORMATO!P444</f>
        <v>0</v>
      </c>
      <c r="E332" s="124">
        <f>FORMATO!R444</f>
        <v>0</v>
      </c>
    </row>
    <row r="333" spans="1:5" ht="30" x14ac:dyDescent="0.25">
      <c r="A333" s="73">
        <v>44116</v>
      </c>
      <c r="B333" s="121" t="s">
        <v>450</v>
      </c>
      <c r="C333" s="80">
        <f>FORMATO!O447</f>
        <v>52.85325000000001</v>
      </c>
      <c r="D333" s="80">
        <f>FORMATO!P447</f>
        <v>0</v>
      </c>
      <c r="E333" s="124">
        <f>FORMATO!R447</f>
        <v>0</v>
      </c>
    </row>
    <row r="334" spans="1:5" ht="60" x14ac:dyDescent="0.25">
      <c r="A334" s="73">
        <v>44117</v>
      </c>
      <c r="B334" s="121" t="s">
        <v>451</v>
      </c>
      <c r="C334" s="80">
        <f>FORMATO!O448</f>
        <v>17.617750000000001</v>
      </c>
      <c r="D334" s="80">
        <f>FORMATO!P448</f>
        <v>0</v>
      </c>
      <c r="E334" s="124">
        <f>FORMATO!R448</f>
        <v>0</v>
      </c>
    </row>
    <row r="335" spans="1:5" ht="45" x14ac:dyDescent="0.25">
      <c r="A335" s="73">
        <v>44118</v>
      </c>
      <c r="B335" s="121" t="s">
        <v>453</v>
      </c>
      <c r="C335" s="80">
        <f>FORMATO!O450</f>
        <v>14.868699999999999</v>
      </c>
      <c r="D335" s="80">
        <f>FORMATO!P450</f>
        <v>0</v>
      </c>
      <c r="E335" s="124">
        <f>FORMATO!R450</f>
        <v>0</v>
      </c>
    </row>
    <row r="336" spans="1:5" ht="30" x14ac:dyDescent="0.25">
      <c r="A336" s="73">
        <v>4421</v>
      </c>
      <c r="B336" s="121" t="s">
        <v>814</v>
      </c>
      <c r="C336" s="80">
        <f>FORMATO!O451</f>
        <v>6.3723000000000001</v>
      </c>
      <c r="D336" s="80">
        <f>FORMATO!P451</f>
        <v>0</v>
      </c>
      <c r="E336" s="124">
        <f>FORMATO!R451</f>
        <v>0</v>
      </c>
    </row>
    <row r="337" spans="1:5" ht="60" x14ac:dyDescent="0.25">
      <c r="A337" s="73">
        <v>4422</v>
      </c>
      <c r="B337" s="121" t="s">
        <v>456</v>
      </c>
      <c r="C337" s="80">
        <f>FORMATO!O453</f>
        <v>1.4887999999999999</v>
      </c>
      <c r="D337" s="80">
        <f>FORMATO!P453</f>
        <v>0</v>
      </c>
      <c r="E337" s="124">
        <f>FORMATO!R453</f>
        <v>0</v>
      </c>
    </row>
    <row r="338" spans="1:5" ht="60" x14ac:dyDescent="0.25">
      <c r="A338" s="73">
        <v>4423</v>
      </c>
      <c r="B338" s="121" t="s">
        <v>817</v>
      </c>
      <c r="C338" s="80">
        <f>FORMATO!O454</f>
        <v>2.2332000000000001</v>
      </c>
      <c r="D338" s="80">
        <f>FORMATO!P454</f>
        <v>0</v>
      </c>
      <c r="E338" s="124">
        <f>FORMATO!R454</f>
        <v>0</v>
      </c>
    </row>
    <row r="339" spans="1:5" ht="45" x14ac:dyDescent="0.25">
      <c r="A339" s="73">
        <v>4424</v>
      </c>
      <c r="B339" s="121" t="s">
        <v>816</v>
      </c>
      <c r="C339" s="80">
        <f>FORMATO!O456</f>
        <v>1.0501800000000001</v>
      </c>
      <c r="D339" s="80">
        <f>FORMATO!P456</f>
        <v>0</v>
      </c>
      <c r="E339" s="124">
        <f>FORMATO!R456</f>
        <v>0</v>
      </c>
    </row>
    <row r="340" spans="1:5" ht="30" x14ac:dyDescent="0.25">
      <c r="A340" s="73">
        <v>4425</v>
      </c>
      <c r="B340" s="121" t="s">
        <v>460</v>
      </c>
      <c r="C340" s="80">
        <f>FORMATO!O457</f>
        <v>3.5158199999999997</v>
      </c>
      <c r="D340" s="80">
        <f>FORMATO!P457</f>
        <v>0</v>
      </c>
      <c r="E340" s="124">
        <f>FORMATO!R457</f>
        <v>0</v>
      </c>
    </row>
    <row r="341" spans="1:5" ht="45" x14ac:dyDescent="0.25">
      <c r="A341" s="73">
        <v>4431</v>
      </c>
      <c r="B341" s="121" t="s">
        <v>826</v>
      </c>
      <c r="C341" s="80">
        <f>FORMATO!O460</f>
        <v>8</v>
      </c>
      <c r="D341" s="80">
        <f>FORMATO!P460</f>
        <v>0</v>
      </c>
      <c r="E341" s="124">
        <f>FORMATO!R460</f>
        <v>0</v>
      </c>
    </row>
    <row r="342" spans="1:5" ht="30" x14ac:dyDescent="0.25">
      <c r="A342" s="73">
        <v>4432</v>
      </c>
      <c r="B342" s="121" t="s">
        <v>464</v>
      </c>
      <c r="C342" s="80">
        <f>FORMATO!O461</f>
        <v>1</v>
      </c>
      <c r="D342" s="80">
        <f>FORMATO!P461</f>
        <v>0</v>
      </c>
      <c r="E342" s="124">
        <f>FORMATO!R461</f>
        <v>0</v>
      </c>
    </row>
    <row r="343" spans="1:5" ht="30" x14ac:dyDescent="0.25">
      <c r="A343" s="73">
        <v>4433</v>
      </c>
      <c r="B343" s="121" t="s">
        <v>825</v>
      </c>
      <c r="C343" s="80">
        <f>FORMATO!O462</f>
        <v>5</v>
      </c>
      <c r="D343" s="80">
        <f>FORMATO!P462</f>
        <v>0</v>
      </c>
      <c r="E343" s="124">
        <f>FORMATO!R462</f>
        <v>0</v>
      </c>
    </row>
    <row r="344" spans="1:5" ht="30" x14ac:dyDescent="0.25">
      <c r="A344" s="73">
        <v>4441</v>
      </c>
      <c r="B344" s="121" t="s">
        <v>466</v>
      </c>
      <c r="C344" s="80">
        <f>FORMATO!O463</f>
        <v>1</v>
      </c>
      <c r="D344" s="80">
        <f>FORMATO!P463</f>
        <v>0</v>
      </c>
      <c r="E344" s="124">
        <f>FORMATO!R463</f>
        <v>0</v>
      </c>
    </row>
    <row r="345" spans="1:5" ht="30" x14ac:dyDescent="0.25">
      <c r="A345" s="73">
        <v>4442</v>
      </c>
      <c r="B345" s="121" t="s">
        <v>467</v>
      </c>
      <c r="C345" s="80">
        <f>FORMATO!O464</f>
        <v>38</v>
      </c>
      <c r="D345" s="80">
        <f>FORMATO!P464</f>
        <v>0</v>
      </c>
      <c r="E345" s="124">
        <f>FORMATO!R464</f>
        <v>0</v>
      </c>
    </row>
    <row r="346" spans="1:5" ht="30" x14ac:dyDescent="0.25">
      <c r="A346" s="73">
        <v>4443</v>
      </c>
      <c r="B346" s="121" t="s">
        <v>468</v>
      </c>
      <c r="C346" s="80">
        <f>FORMATO!O465</f>
        <v>1</v>
      </c>
      <c r="D346" s="80">
        <f>FORMATO!P465</f>
        <v>0</v>
      </c>
      <c r="E346" s="124">
        <f>FORMATO!R465</f>
        <v>0</v>
      </c>
    </row>
    <row r="347" spans="1:5" ht="30" x14ac:dyDescent="0.25">
      <c r="A347" s="73">
        <v>4444</v>
      </c>
      <c r="B347" s="121" t="s">
        <v>469</v>
      </c>
      <c r="C347" s="80">
        <f>FORMATO!O466</f>
        <v>39</v>
      </c>
      <c r="D347" s="80">
        <f>FORMATO!P466</f>
        <v>0</v>
      </c>
      <c r="E347" s="124">
        <f>FORMATO!R466</f>
        <v>0</v>
      </c>
    </row>
    <row r="348" spans="1:5" ht="45" x14ac:dyDescent="0.25">
      <c r="A348" s="73">
        <v>4445</v>
      </c>
      <c r="B348" s="121" t="s">
        <v>470</v>
      </c>
      <c r="C348" s="80">
        <f>FORMATO!O467</f>
        <v>1</v>
      </c>
      <c r="D348" s="80">
        <f>FORMATO!P467</f>
        <v>0</v>
      </c>
      <c r="E348" s="124">
        <f>FORMATO!R467</f>
        <v>0</v>
      </c>
    </row>
    <row r="349" spans="1:5" ht="30" x14ac:dyDescent="0.25">
      <c r="A349" s="73">
        <v>4446</v>
      </c>
      <c r="B349" s="121" t="s">
        <v>471</v>
      </c>
      <c r="C349" s="80">
        <f>FORMATO!O468</f>
        <v>1</v>
      </c>
      <c r="D349" s="80">
        <f>FORMATO!P468</f>
        <v>0</v>
      </c>
      <c r="E349" s="124">
        <f>FORMATO!R468</f>
        <v>0</v>
      </c>
    </row>
    <row r="350" spans="1:5" ht="30" x14ac:dyDescent="0.25">
      <c r="A350" s="73">
        <v>4447</v>
      </c>
      <c r="B350" s="121" t="s">
        <v>472</v>
      </c>
      <c r="C350" s="80">
        <f>FORMATO!O469</f>
        <v>5</v>
      </c>
      <c r="D350" s="80">
        <f>FORMATO!P469</f>
        <v>0</v>
      </c>
      <c r="E350" s="124">
        <f>FORMATO!R469</f>
        <v>0</v>
      </c>
    </row>
  </sheetData>
  <sortState ref="B3:D350">
    <sortCondition ref="B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9"/>
  <sheetViews>
    <sheetView workbookViewId="0">
      <selection activeCell="E1" sqref="E1"/>
    </sheetView>
  </sheetViews>
  <sheetFormatPr baseColWidth="10" defaultRowHeight="15" x14ac:dyDescent="0.25"/>
  <cols>
    <col min="2" max="2" width="11.42578125" style="34"/>
    <col min="3" max="3" width="46.42578125" customWidth="1"/>
  </cols>
  <sheetData>
    <row r="1" spans="2:5" x14ac:dyDescent="0.25">
      <c r="B1" s="30" t="s">
        <v>774</v>
      </c>
      <c r="C1" s="30" t="s">
        <v>775</v>
      </c>
      <c r="D1" s="67"/>
      <c r="E1" t="s">
        <v>1053</v>
      </c>
    </row>
    <row r="2" spans="2:5" ht="38.25" x14ac:dyDescent="0.25">
      <c r="B2" s="31">
        <v>1111</v>
      </c>
      <c r="C2" s="32" t="s">
        <v>143</v>
      </c>
      <c r="D2" s="81">
        <f>+SUMPRODUCT(('PA 2021'!$N$9:$N$107=B2)*1,'PA 2021'!$AI$9:$AI$107,'PA 2021'!$Y$9:$Y$107)</f>
        <v>0.45272038040428164</v>
      </c>
      <c r="E2" s="54">
        <f>+IF(D2&gt;1,1,D2)</f>
        <v>0.45272038040428164</v>
      </c>
    </row>
    <row r="3" spans="2:5" ht="51" x14ac:dyDescent="0.25">
      <c r="B3" s="31">
        <v>1112</v>
      </c>
      <c r="C3" s="32" t="s">
        <v>145</v>
      </c>
      <c r="D3" s="81">
        <f>+SUMPRODUCT(('PA 2021'!$N$9:$N$107=B3)*1,'PA 2021'!$AI$9:$AI$107,'PA 2021'!$Y$9:$Y$107)</f>
        <v>2</v>
      </c>
      <c r="E3" s="54">
        <f t="shared" ref="E3:E66" si="0">+IF(D3&gt;1,1,D3)</f>
        <v>1</v>
      </c>
    </row>
    <row r="4" spans="2:5" ht="63.75" x14ac:dyDescent="0.25">
      <c r="B4" s="31">
        <v>1113</v>
      </c>
      <c r="C4" s="32" t="s">
        <v>144</v>
      </c>
      <c r="D4" s="81">
        <f>+SUMPRODUCT(('PA 2021'!$N$9:$N$107=B4)*1,'PA 2021'!$AI$9:$AI$107,'PA 2021'!$Y$9:$Y$107)</f>
        <v>0.93333333333333335</v>
      </c>
      <c r="E4" s="54">
        <f t="shared" si="0"/>
        <v>0.93333333333333335</v>
      </c>
    </row>
    <row r="5" spans="2:5" ht="51" x14ac:dyDescent="0.25">
      <c r="B5" s="31">
        <v>1114</v>
      </c>
      <c r="C5" s="32" t="s">
        <v>142</v>
      </c>
      <c r="D5" s="81">
        <f>+SUMPRODUCT(('PA 2021'!$N$9:$N$107=B5)*1,'PA 2021'!$AI$9:$AI$107,'PA 2021'!$Y$9:$Y$107)</f>
        <v>0.8</v>
      </c>
      <c r="E5" s="54">
        <f t="shared" si="0"/>
        <v>0.8</v>
      </c>
    </row>
    <row r="6" spans="2:5" ht="38.25" x14ac:dyDescent="0.25">
      <c r="B6" s="31">
        <v>1121</v>
      </c>
      <c r="C6" s="32" t="s">
        <v>493</v>
      </c>
      <c r="D6" s="81">
        <f>+SUMPRODUCT(('PA 2021'!$N$9:$N$107=B6)*1,'PA 2021'!$AI$9:$AI$107,'PA 2021'!$Y$9:$Y$107)</f>
        <v>0</v>
      </c>
      <c r="E6" s="54">
        <f t="shared" si="0"/>
        <v>0</v>
      </c>
    </row>
    <row r="7" spans="2:5" ht="38.25" x14ac:dyDescent="0.25">
      <c r="B7" s="31">
        <v>1122</v>
      </c>
      <c r="C7" s="32" t="s">
        <v>140</v>
      </c>
      <c r="D7" s="81">
        <f>+SUMPRODUCT(('PA 2021'!$N$9:$N$107=B7)*1,'PA 2021'!$AI$9:$AI$107,'PA 2021'!$Y$9:$Y$107)</f>
        <v>1.3233333333333333</v>
      </c>
      <c r="E7" s="54">
        <f t="shared" si="0"/>
        <v>1</v>
      </c>
    </row>
    <row r="8" spans="2:5" ht="25.5" x14ac:dyDescent="0.25">
      <c r="B8" s="31">
        <v>1131</v>
      </c>
      <c r="C8" s="32" t="s">
        <v>776</v>
      </c>
      <c r="D8" s="81">
        <f>+SUMPRODUCT(('PA 2021'!$N$9:$N$107=B8)*1,'PA 2021'!$AI$9:$AI$107,'PA 2021'!$Y$9:$Y$107)</f>
        <v>1.7485714285714289</v>
      </c>
      <c r="E8" s="54">
        <f t="shared" si="0"/>
        <v>1</v>
      </c>
    </row>
    <row r="9" spans="2:5" ht="63.75" x14ac:dyDescent="0.25">
      <c r="B9" s="31">
        <v>1132</v>
      </c>
      <c r="C9" s="32" t="s">
        <v>481</v>
      </c>
      <c r="D9" s="81">
        <f>+SUMPRODUCT(('PA 2021'!$N$9:$N$107=B9)*1,'PA 2021'!$AI$9:$AI$107,'PA 2021'!$Y$9:$Y$107)</f>
        <v>1.05</v>
      </c>
      <c r="E9" s="54">
        <f t="shared" si="0"/>
        <v>1</v>
      </c>
    </row>
    <row r="10" spans="2:5" ht="38.25" x14ac:dyDescent="0.25">
      <c r="B10" s="31">
        <v>1133</v>
      </c>
      <c r="C10" s="32" t="s">
        <v>134</v>
      </c>
      <c r="D10" s="81">
        <f>+SUMPRODUCT(('PA 2021'!$N$9:$N$107=B10)*1,'PA 2021'!$AI$9:$AI$107,'PA 2021'!$Y$9:$Y$107)</f>
        <v>1.52</v>
      </c>
      <c r="E10" s="54">
        <f t="shared" si="0"/>
        <v>1</v>
      </c>
    </row>
    <row r="11" spans="2:5" ht="25.5" x14ac:dyDescent="0.25">
      <c r="B11" s="31">
        <v>1134</v>
      </c>
      <c r="C11" s="32" t="s">
        <v>777</v>
      </c>
      <c r="D11" s="81">
        <f>+SUMPRODUCT(('PA 2021'!$N$9:$N$107=B11)*1,'PA 2021'!$AI$9:$AI$107,'PA 2021'!$Y$9:$Y$107)</f>
        <v>1.5714285714285714</v>
      </c>
      <c r="E11" s="54">
        <f t="shared" si="0"/>
        <v>1</v>
      </c>
    </row>
    <row r="12" spans="2:5" ht="76.5" x14ac:dyDescent="0.25">
      <c r="B12" s="31">
        <v>1141</v>
      </c>
      <c r="C12" s="32" t="s">
        <v>483</v>
      </c>
      <c r="D12" s="81">
        <f>+SUMPRODUCT(('PA 2021'!$N$9:$N$107=B12)*1,'PA 2021'!$AI$9:$AI$107,'PA 2021'!$Y$9:$Y$107)</f>
        <v>1.3333333333333333</v>
      </c>
      <c r="E12" s="54">
        <f t="shared" si="0"/>
        <v>1</v>
      </c>
    </row>
    <row r="13" spans="2:5" ht="63.75" x14ac:dyDescent="0.25">
      <c r="B13" s="31">
        <v>1142</v>
      </c>
      <c r="C13" s="32" t="s">
        <v>148</v>
      </c>
      <c r="D13" s="81">
        <f>+SUMPRODUCT(('PA 2021'!$N$9:$N$107=B13)*1,'PA 2021'!$AI$9:$AI$107,'PA 2021'!$Y$9:$Y$107)</f>
        <v>0</v>
      </c>
      <c r="E13" s="54">
        <f t="shared" si="0"/>
        <v>0</v>
      </c>
    </row>
    <row r="14" spans="2:5" ht="76.5" x14ac:dyDescent="0.25">
      <c r="B14" s="31">
        <v>1143</v>
      </c>
      <c r="C14" s="32" t="s">
        <v>151</v>
      </c>
      <c r="D14" s="81">
        <f>+SUMPRODUCT(('PA 2021'!$N$9:$N$107=B14)*1,'PA 2021'!$AI$9:$AI$107,'PA 2021'!$Y$9:$Y$107)</f>
        <v>1</v>
      </c>
      <c r="E14" s="54">
        <f t="shared" si="0"/>
        <v>1</v>
      </c>
    </row>
    <row r="15" spans="2:5" ht="38.25" x14ac:dyDescent="0.25">
      <c r="B15" s="31">
        <v>1144</v>
      </c>
      <c r="C15" s="32" t="s">
        <v>778</v>
      </c>
      <c r="D15" s="81">
        <f>+SUMPRODUCT(('PA 2021'!$N$9:$N$107=B15)*1,'PA 2021'!$AI$9:$AI$107,'PA 2021'!$Y$9:$Y$107)</f>
        <v>1.5599999999999996</v>
      </c>
      <c r="E15" s="54">
        <f t="shared" si="0"/>
        <v>1</v>
      </c>
    </row>
    <row r="16" spans="2:5" ht="25.5" x14ac:dyDescent="0.25">
      <c r="B16" s="31">
        <v>1145</v>
      </c>
      <c r="C16" s="32" t="s">
        <v>779</v>
      </c>
      <c r="D16" s="81">
        <f>+SUMPRODUCT(('PA 2021'!$N$9:$N$107=B16)*1,'PA 2021'!$AI$9:$AI$107,'PA 2021'!$Y$9:$Y$107)</f>
        <v>1.0529979413278436</v>
      </c>
      <c r="E16" s="54">
        <f t="shared" si="0"/>
        <v>1</v>
      </c>
    </row>
    <row r="17" spans="2:5" ht="25.5" x14ac:dyDescent="0.25">
      <c r="B17" s="31">
        <v>1211</v>
      </c>
      <c r="C17" s="32" t="s">
        <v>780</v>
      </c>
      <c r="D17" s="81">
        <f>+SUMPRODUCT(('PA 2021'!$N$9:$N$107=B17)*1,'PA 2021'!$AI$9:$AI$107,'PA 2021'!$Y$9:$Y$107)</f>
        <v>0</v>
      </c>
      <c r="E17" s="54">
        <f t="shared" si="0"/>
        <v>0</v>
      </c>
    </row>
    <row r="18" spans="2:5" ht="25.5" x14ac:dyDescent="0.25">
      <c r="B18" s="31">
        <v>1212</v>
      </c>
      <c r="C18" s="32" t="s">
        <v>114</v>
      </c>
      <c r="D18" s="81">
        <f>+SUMPRODUCT(('PA 2021'!$N$9:$N$107=B18)*1,'PA 2021'!$AI$9:$AI$107,'PA 2021'!$Y$9:$Y$107)</f>
        <v>0</v>
      </c>
      <c r="E18" s="54">
        <f t="shared" si="0"/>
        <v>0</v>
      </c>
    </row>
    <row r="19" spans="2:5" ht="38.25" x14ac:dyDescent="0.25">
      <c r="B19" s="31">
        <v>1221</v>
      </c>
      <c r="C19" s="32" t="s">
        <v>122</v>
      </c>
      <c r="D19" s="81">
        <f>+SUMPRODUCT(('PA 2021'!$N$9:$N$107=B19)*1,'PA 2021'!$AI$9:$AI$107,'PA 2021'!$Y$9:$Y$107)</f>
        <v>0</v>
      </c>
      <c r="E19" s="54">
        <f t="shared" si="0"/>
        <v>0</v>
      </c>
    </row>
    <row r="20" spans="2:5" ht="51" x14ac:dyDescent="0.25">
      <c r="B20" s="31">
        <v>1222</v>
      </c>
      <c r="C20" s="32" t="s">
        <v>121</v>
      </c>
      <c r="D20" s="81">
        <f>+SUMPRODUCT(('PA 2021'!$N$9:$N$107=B20)*1,'PA 2021'!$AI$9:$AI$107,'PA 2021'!$Y$9:$Y$107)</f>
        <v>0</v>
      </c>
      <c r="E20" s="54">
        <f t="shared" si="0"/>
        <v>0</v>
      </c>
    </row>
    <row r="21" spans="2:5" x14ac:dyDescent="0.25">
      <c r="B21" s="31">
        <v>1223</v>
      </c>
      <c r="C21" s="32" t="s">
        <v>120</v>
      </c>
      <c r="D21" s="81">
        <f>+SUMPRODUCT(('PA 2021'!$N$9:$N$107=B21)*1,'PA 2021'!$AI$9:$AI$107,'PA 2021'!$Y$9:$Y$107)</f>
        <v>0</v>
      </c>
      <c r="E21" s="54">
        <f t="shared" si="0"/>
        <v>0</v>
      </c>
    </row>
    <row r="22" spans="2:5" ht="38.25" x14ac:dyDescent="0.25">
      <c r="B22" s="31">
        <v>1224</v>
      </c>
      <c r="C22" s="32" t="s">
        <v>123</v>
      </c>
      <c r="D22" s="81">
        <f>+SUMPRODUCT(('PA 2021'!$N$9:$N$107=B22)*1,'PA 2021'!$AI$9:$AI$107,'PA 2021'!$Y$9:$Y$107)</f>
        <v>0</v>
      </c>
      <c r="E22" s="54">
        <f t="shared" si="0"/>
        <v>0</v>
      </c>
    </row>
    <row r="23" spans="2:5" ht="51" x14ac:dyDescent="0.25">
      <c r="B23" s="31">
        <v>1225</v>
      </c>
      <c r="C23" s="32" t="s">
        <v>124</v>
      </c>
      <c r="D23" s="81">
        <f>+SUMPRODUCT(('PA 2021'!$N$9:$N$107=B23)*1,'PA 2021'!$AI$9:$AI$107,'PA 2021'!$Y$9:$Y$107)</f>
        <v>0</v>
      </c>
      <c r="E23" s="54">
        <f t="shared" si="0"/>
        <v>0</v>
      </c>
    </row>
    <row r="24" spans="2:5" ht="38.25" x14ac:dyDescent="0.25">
      <c r="B24" s="31">
        <v>1231</v>
      </c>
      <c r="C24" s="32" t="s">
        <v>118</v>
      </c>
      <c r="D24" s="81">
        <f>+SUMPRODUCT(('PA 2021'!$N$9:$N$107=B24)*1,'PA 2021'!$AI$9:$AI$107,'PA 2021'!$Y$9:$Y$107)</f>
        <v>0</v>
      </c>
      <c r="E24" s="54">
        <f t="shared" si="0"/>
        <v>0</v>
      </c>
    </row>
    <row r="25" spans="2:5" ht="25.5" x14ac:dyDescent="0.25">
      <c r="B25" s="31">
        <v>1232</v>
      </c>
      <c r="C25" s="32" t="s">
        <v>117</v>
      </c>
      <c r="D25" s="81">
        <f>+SUMPRODUCT(('PA 2021'!$N$9:$N$107=B25)*1,'PA 2021'!$AI$9:$AI$107,'PA 2021'!$Y$9:$Y$107)</f>
        <v>0</v>
      </c>
      <c r="E25" s="54">
        <f t="shared" si="0"/>
        <v>0</v>
      </c>
    </row>
    <row r="26" spans="2:5" ht="25.5" x14ac:dyDescent="0.25">
      <c r="B26" s="31">
        <v>1311</v>
      </c>
      <c r="C26" s="32" t="s">
        <v>129</v>
      </c>
      <c r="D26" s="81">
        <f>+SUMPRODUCT(('PA 2021'!$N$9:$N$107=B26)*1,'PA 2021'!$AI$9:$AI$107,'PA 2021'!$Y$9:$Y$107)</f>
        <v>0</v>
      </c>
      <c r="E26" s="54">
        <f t="shared" si="0"/>
        <v>0</v>
      </c>
    </row>
    <row r="27" spans="2:5" ht="38.25" x14ac:dyDescent="0.25">
      <c r="B27" s="31">
        <v>1312</v>
      </c>
      <c r="C27" s="32" t="s">
        <v>781</v>
      </c>
      <c r="D27" s="81">
        <f>+SUMPRODUCT(('PA 2021'!$N$9:$N$107=B27)*1,'PA 2021'!$AI$9:$AI$107,'PA 2021'!$Y$9:$Y$107)</f>
        <v>0</v>
      </c>
      <c r="E27" s="54">
        <f t="shared" si="0"/>
        <v>0</v>
      </c>
    </row>
    <row r="28" spans="2:5" x14ac:dyDescent="0.25">
      <c r="B28" s="31">
        <v>1314</v>
      </c>
      <c r="C28" s="32" t="s">
        <v>639</v>
      </c>
      <c r="D28" s="81">
        <f>+SUMPRODUCT(('PA 2021'!$N$9:$N$107=B28)*1,'PA 2021'!$AI$9:$AI$107,'PA 2021'!$Y$9:$Y$107)</f>
        <v>0</v>
      </c>
      <c r="E28" s="54">
        <f t="shared" si="0"/>
        <v>0</v>
      </c>
    </row>
    <row r="29" spans="2:5" ht="63.75" x14ac:dyDescent="0.25">
      <c r="B29" s="31">
        <v>1315</v>
      </c>
      <c r="C29" s="32" t="s">
        <v>782</v>
      </c>
      <c r="D29" s="81">
        <f>+SUMPRODUCT(('PA 2021'!$N$9:$N$107=B29)*1,'PA 2021'!$AI$9:$AI$107,'PA 2021'!$Y$9:$Y$107)</f>
        <v>0</v>
      </c>
      <c r="E29" s="54">
        <f t="shared" si="0"/>
        <v>0</v>
      </c>
    </row>
    <row r="30" spans="2:5" ht="25.5" x14ac:dyDescent="0.25">
      <c r="B30" s="31">
        <v>1316</v>
      </c>
      <c r="C30" s="32" t="s">
        <v>131</v>
      </c>
      <c r="D30" s="81">
        <f>+SUMPRODUCT(('PA 2021'!$N$9:$N$107=B30)*1,'PA 2021'!$AI$9:$AI$107,'PA 2021'!$Y$9:$Y$107)</f>
        <v>0</v>
      </c>
      <c r="E30" s="54">
        <f t="shared" si="0"/>
        <v>0</v>
      </c>
    </row>
    <row r="31" spans="2:5" ht="38.25" x14ac:dyDescent="0.25">
      <c r="B31" s="31">
        <v>1411</v>
      </c>
      <c r="C31" s="32" t="s">
        <v>783</v>
      </c>
      <c r="D31" s="81">
        <f>+SUMPRODUCT(('PA 2021'!$N$9:$N$107=B31)*1,'PA 2021'!$AI$9:$AI$107,'PA 2021'!$Y$9:$Y$107)</f>
        <v>0</v>
      </c>
      <c r="E31" s="54">
        <f t="shared" si="0"/>
        <v>0</v>
      </c>
    </row>
    <row r="32" spans="2:5" ht="51" x14ac:dyDescent="0.25">
      <c r="B32" s="31">
        <v>1412</v>
      </c>
      <c r="C32" s="32" t="s">
        <v>111</v>
      </c>
      <c r="D32" s="81">
        <f>+SUMPRODUCT(('PA 2021'!$N$9:$N$107=B32)*1,'PA 2021'!$AI$9:$AI$107,'PA 2021'!$Y$9:$Y$107)</f>
        <v>2</v>
      </c>
      <c r="E32" s="54">
        <f t="shared" si="0"/>
        <v>1</v>
      </c>
    </row>
    <row r="33" spans="2:5" ht="51" x14ac:dyDescent="0.25">
      <c r="B33" s="31">
        <v>1413</v>
      </c>
      <c r="C33" s="32" t="s">
        <v>784</v>
      </c>
      <c r="D33" s="81">
        <f>+SUMPRODUCT(('PA 2021'!$N$9:$N$107=B33)*1,'PA 2021'!$AI$9:$AI$107,'PA 2021'!$Y$9:$Y$107)</f>
        <v>0.56571428571428561</v>
      </c>
      <c r="E33" s="54">
        <f t="shared" si="0"/>
        <v>0.56571428571428561</v>
      </c>
    </row>
    <row r="34" spans="2:5" ht="25.5" x14ac:dyDescent="0.25">
      <c r="B34" s="31">
        <v>1414</v>
      </c>
      <c r="C34" s="32" t="s">
        <v>785</v>
      </c>
      <c r="D34" s="81">
        <f>+SUMPRODUCT(('PA 2021'!$N$9:$N$107=B34)*1,'PA 2021'!$AI$9:$AI$107,'PA 2021'!$Y$9:$Y$107)</f>
        <v>1</v>
      </c>
      <c r="E34" s="54">
        <f t="shared" si="0"/>
        <v>1</v>
      </c>
    </row>
    <row r="35" spans="2:5" ht="63.75" x14ac:dyDescent="0.25">
      <c r="B35" s="31">
        <v>1415</v>
      </c>
      <c r="C35" s="32" t="s">
        <v>786</v>
      </c>
      <c r="D35" s="81">
        <f>+SUMPRODUCT(('PA 2021'!$N$9:$N$107=B35)*1,'PA 2021'!$AI$9:$AI$107,'PA 2021'!$Y$9:$Y$107)</f>
        <v>2</v>
      </c>
      <c r="E35" s="54">
        <f t="shared" si="0"/>
        <v>1</v>
      </c>
    </row>
    <row r="36" spans="2:5" ht="25.5" x14ac:dyDescent="0.25">
      <c r="B36" s="31">
        <v>1421</v>
      </c>
      <c r="C36" s="32" t="s">
        <v>105</v>
      </c>
      <c r="D36" s="81">
        <f>+SUMPRODUCT(('PA 2021'!$N$9:$N$107=B36)*1,'PA 2021'!$AI$9:$AI$107,'PA 2021'!$Y$9:$Y$107)</f>
        <v>0</v>
      </c>
      <c r="E36" s="54">
        <f t="shared" si="0"/>
        <v>0</v>
      </c>
    </row>
    <row r="37" spans="2:5" ht="25.5" x14ac:dyDescent="0.25">
      <c r="B37" s="31">
        <v>1422</v>
      </c>
      <c r="C37" s="32" t="s">
        <v>104</v>
      </c>
      <c r="D37" s="81">
        <f>+SUMPRODUCT(('PA 2021'!$N$9:$N$107=B37)*1,'PA 2021'!$AI$9:$AI$107,'PA 2021'!$Y$9:$Y$107)</f>
        <v>0</v>
      </c>
      <c r="E37" s="54">
        <f t="shared" si="0"/>
        <v>0</v>
      </c>
    </row>
    <row r="38" spans="2:5" ht="25.5" x14ac:dyDescent="0.25">
      <c r="B38" s="31">
        <v>1511</v>
      </c>
      <c r="C38" s="32" t="s">
        <v>30</v>
      </c>
      <c r="D38" s="81">
        <f>+SUMPRODUCT(('PA 2021'!$N$9:$N$107=B38)*1,'PA 2021'!$AI$9:$AI$107,'PA 2021'!$Y$9:$Y$107)</f>
        <v>0</v>
      </c>
      <c r="E38" s="54">
        <f t="shared" si="0"/>
        <v>0</v>
      </c>
    </row>
    <row r="39" spans="2:5" ht="89.25" x14ac:dyDescent="0.25">
      <c r="B39" s="31">
        <v>1512</v>
      </c>
      <c r="C39" s="32" t="s">
        <v>787</v>
      </c>
      <c r="D39" s="81">
        <f>+SUMPRODUCT(('PA 2021'!$N$9:$N$107=B39)*1,'PA 2021'!$AI$9:$AI$107,'PA 2021'!$Y$9:$Y$107)</f>
        <v>0</v>
      </c>
      <c r="E39" s="54">
        <f t="shared" si="0"/>
        <v>0</v>
      </c>
    </row>
    <row r="40" spans="2:5" ht="63.75" x14ac:dyDescent="0.25">
      <c r="B40" s="31">
        <v>1513</v>
      </c>
      <c r="C40" s="32" t="s">
        <v>788</v>
      </c>
      <c r="D40" s="81">
        <f>+SUMPRODUCT(('PA 2021'!$N$9:$N$107=B40)*1,'PA 2021'!$AI$9:$AI$107,'PA 2021'!$Y$9:$Y$107)</f>
        <v>0</v>
      </c>
      <c r="E40" s="54">
        <f t="shared" si="0"/>
        <v>0</v>
      </c>
    </row>
    <row r="41" spans="2:5" ht="51" x14ac:dyDescent="0.25">
      <c r="B41" s="31">
        <v>1611</v>
      </c>
      <c r="C41" s="32" t="s">
        <v>154</v>
      </c>
      <c r="D41" s="81">
        <f>+SUMPRODUCT(('PA 2021'!$N$9:$N$107=B41)*1,'PA 2021'!$AI$9:$AI$107,'PA 2021'!$Y$9:$Y$107)</f>
        <v>0</v>
      </c>
      <c r="E41" s="54">
        <f t="shared" si="0"/>
        <v>0</v>
      </c>
    </row>
    <row r="42" spans="2:5" ht="51" x14ac:dyDescent="0.25">
      <c r="B42" s="31">
        <v>1612</v>
      </c>
      <c r="C42" s="32" t="s">
        <v>155</v>
      </c>
      <c r="D42" s="81">
        <f>+SUMPRODUCT(('PA 2021'!$N$9:$N$107=B42)*1,'PA 2021'!$AI$9:$AI$107,'PA 2021'!$Y$9:$Y$107)</f>
        <v>0</v>
      </c>
      <c r="E42" s="54">
        <f t="shared" si="0"/>
        <v>0</v>
      </c>
    </row>
    <row r="43" spans="2:5" ht="25.5" x14ac:dyDescent="0.25">
      <c r="B43" s="31">
        <v>1711</v>
      </c>
      <c r="C43" s="32" t="s">
        <v>35</v>
      </c>
      <c r="D43" s="81">
        <f>+SUMPRODUCT(('PA 2021'!$N$9:$N$107=B43)*1,'PA 2021'!$AI$9:$AI$107,'PA 2021'!$Y$9:$Y$107)</f>
        <v>1.7291666666666665</v>
      </c>
      <c r="E43" s="54">
        <f t="shared" si="0"/>
        <v>1</v>
      </c>
    </row>
    <row r="44" spans="2:5" x14ac:dyDescent="0.25">
      <c r="B44" s="31">
        <v>1712</v>
      </c>
      <c r="C44" s="32" t="s">
        <v>34</v>
      </c>
      <c r="D44" s="81">
        <f>+SUMPRODUCT(('PA 2021'!$N$9:$N$107=B44)*1,'PA 2021'!$AI$9:$AI$107,'PA 2021'!$Y$9:$Y$107)</f>
        <v>0.76</v>
      </c>
      <c r="E44" s="54">
        <f t="shared" si="0"/>
        <v>0.76</v>
      </c>
    </row>
    <row r="45" spans="2:5" ht="51" x14ac:dyDescent="0.25">
      <c r="B45" s="31">
        <v>1713</v>
      </c>
      <c r="C45" s="32" t="s">
        <v>33</v>
      </c>
      <c r="D45" s="81">
        <f>+SUMPRODUCT(('PA 2021'!$N$9:$N$107=B45)*1,'PA 2021'!$AI$9:$AI$107,'PA 2021'!$Y$9:$Y$107)</f>
        <v>0.625</v>
      </c>
      <c r="E45" s="54">
        <f t="shared" si="0"/>
        <v>0.625</v>
      </c>
    </row>
    <row r="46" spans="2:5" ht="38.25" x14ac:dyDescent="0.25">
      <c r="B46" s="31">
        <v>1811</v>
      </c>
      <c r="C46" s="32" t="s">
        <v>94</v>
      </c>
      <c r="D46" s="81">
        <f>+SUMPRODUCT(('PA 2021'!$N$9:$N$107=B46)*1,'PA 2021'!$AI$9:$AI$107,'PA 2021'!$Y$9:$Y$107)</f>
        <v>0</v>
      </c>
      <c r="E46" s="54">
        <f t="shared" si="0"/>
        <v>0</v>
      </c>
    </row>
    <row r="47" spans="2:5" ht="25.5" x14ac:dyDescent="0.25">
      <c r="B47" s="31">
        <v>1812</v>
      </c>
      <c r="C47" s="32" t="s">
        <v>101</v>
      </c>
      <c r="D47" s="81">
        <f>+SUMPRODUCT(('PA 2021'!$N$9:$N$107=B47)*1,'PA 2021'!$AI$9:$AI$107,'PA 2021'!$Y$9:$Y$107)</f>
        <v>0</v>
      </c>
      <c r="E47" s="54">
        <f t="shared" si="0"/>
        <v>0</v>
      </c>
    </row>
    <row r="48" spans="2:5" ht="38.25" x14ac:dyDescent="0.25">
      <c r="B48" s="66">
        <v>1813</v>
      </c>
      <c r="C48" s="32" t="s">
        <v>96</v>
      </c>
      <c r="D48" s="81">
        <f>+SUMPRODUCT(('PA 2021'!$N$9:$N$107=B48)*1,'PA 2021'!$AI$9:$AI$107,'PA 2021'!$Y$9:$Y$107)</f>
        <v>0</v>
      </c>
      <c r="E48" s="54">
        <f t="shared" si="0"/>
        <v>0</v>
      </c>
    </row>
    <row r="49" spans="2:5" ht="51" x14ac:dyDescent="0.25">
      <c r="B49" s="31">
        <v>1814</v>
      </c>
      <c r="C49" s="32" t="s">
        <v>789</v>
      </c>
      <c r="D49" s="81">
        <f>+SUMPRODUCT(('PA 2021'!$N$9:$N$107=B49)*1,'PA 2021'!$AI$9:$AI$107,'PA 2021'!$Y$9:$Y$107)</f>
        <v>0</v>
      </c>
      <c r="E49" s="54">
        <f t="shared" si="0"/>
        <v>0</v>
      </c>
    </row>
    <row r="50" spans="2:5" ht="38.25" x14ac:dyDescent="0.25">
      <c r="B50" s="31">
        <v>1815</v>
      </c>
      <c r="C50" s="32" t="s">
        <v>95</v>
      </c>
      <c r="D50" s="81">
        <f>+SUMPRODUCT(('PA 2021'!$N$9:$N$107=B50)*1,'PA 2021'!$AI$9:$AI$107,'PA 2021'!$Y$9:$Y$107)</f>
        <v>0</v>
      </c>
      <c r="E50" s="54">
        <f t="shared" si="0"/>
        <v>0</v>
      </c>
    </row>
    <row r="51" spans="2:5" ht="38.25" x14ac:dyDescent="0.25">
      <c r="B51" s="31">
        <v>1816</v>
      </c>
      <c r="C51" s="32" t="s">
        <v>98</v>
      </c>
      <c r="D51" s="81">
        <f>+SUMPRODUCT(('PA 2021'!$N$9:$N$107=B51)*1,'PA 2021'!$AI$9:$AI$107,'PA 2021'!$Y$9:$Y$107)</f>
        <v>0</v>
      </c>
      <c r="E51" s="54">
        <f t="shared" si="0"/>
        <v>0</v>
      </c>
    </row>
    <row r="52" spans="2:5" ht="38.25" x14ac:dyDescent="0.25">
      <c r="B52" s="31">
        <v>1817</v>
      </c>
      <c r="C52" s="32" t="s">
        <v>790</v>
      </c>
      <c r="D52" s="81">
        <f>+SUMPRODUCT(('PA 2021'!$N$9:$N$107=B52)*1,'PA 2021'!$AI$9:$AI$107,'PA 2021'!$Y$9:$Y$107)</f>
        <v>0</v>
      </c>
      <c r="E52" s="54">
        <f t="shared" si="0"/>
        <v>0</v>
      </c>
    </row>
    <row r="53" spans="2:5" ht="63.75" x14ac:dyDescent="0.25">
      <c r="B53" s="31">
        <v>1818</v>
      </c>
      <c r="C53" s="32" t="s">
        <v>97</v>
      </c>
      <c r="D53" s="81">
        <f>+SUMPRODUCT(('PA 2021'!$N$9:$N$107=B53)*1,'PA 2021'!$AI$9:$AI$107,'PA 2021'!$Y$9:$Y$107)</f>
        <v>0</v>
      </c>
      <c r="E53" s="54">
        <f t="shared" si="0"/>
        <v>0</v>
      </c>
    </row>
    <row r="54" spans="2:5" ht="38.25" x14ac:dyDescent="0.25">
      <c r="B54" s="31">
        <v>1911</v>
      </c>
      <c r="C54" s="32" t="s">
        <v>67</v>
      </c>
      <c r="D54" s="81">
        <f>+SUMPRODUCT(('PA 2021'!$N$9:$N$107=B54)*1,'PA 2021'!$AI$9:$AI$107,'PA 2021'!$Y$9:$Y$107)</f>
        <v>0</v>
      </c>
      <c r="E54" s="54">
        <f t="shared" si="0"/>
        <v>0</v>
      </c>
    </row>
    <row r="55" spans="2:5" x14ac:dyDescent="0.25">
      <c r="B55" s="31">
        <v>1912</v>
      </c>
      <c r="C55" s="32" t="s">
        <v>73</v>
      </c>
      <c r="D55" s="81">
        <f>+SUMPRODUCT(('PA 2021'!$N$9:$N$107=B55)*1,'PA 2021'!$AI$9:$AI$107,'PA 2021'!$Y$9:$Y$107)</f>
        <v>0</v>
      </c>
      <c r="E55" s="54">
        <f t="shared" si="0"/>
        <v>0</v>
      </c>
    </row>
    <row r="56" spans="2:5" ht="38.25" x14ac:dyDescent="0.25">
      <c r="B56" s="31">
        <v>1913</v>
      </c>
      <c r="C56" s="32" t="s">
        <v>71</v>
      </c>
      <c r="D56" s="81">
        <f>+SUMPRODUCT(('PA 2021'!$N$9:$N$107=B56)*1,'PA 2021'!$AI$9:$AI$107,'PA 2021'!$Y$9:$Y$107)</f>
        <v>0</v>
      </c>
      <c r="E56" s="54">
        <f t="shared" si="0"/>
        <v>0</v>
      </c>
    </row>
    <row r="57" spans="2:5" ht="25.5" x14ac:dyDescent="0.25">
      <c r="B57" s="31">
        <v>1914</v>
      </c>
      <c r="C57" s="32" t="s">
        <v>791</v>
      </c>
      <c r="D57" s="81">
        <f>+SUMPRODUCT(('PA 2021'!$N$9:$N$107=B57)*1,'PA 2021'!$AI$9:$AI$107,'PA 2021'!$Y$9:$Y$107)</f>
        <v>0</v>
      </c>
      <c r="E57" s="54">
        <f t="shared" si="0"/>
        <v>0</v>
      </c>
    </row>
    <row r="58" spans="2:5" ht="25.5" x14ac:dyDescent="0.25">
      <c r="B58" s="31">
        <v>1915</v>
      </c>
      <c r="C58" s="32" t="s">
        <v>69</v>
      </c>
      <c r="D58" s="81">
        <f>+SUMPRODUCT(('PA 2021'!$N$9:$N$107=B58)*1,'PA 2021'!$AI$9:$AI$107,'PA 2021'!$Y$9:$Y$107)</f>
        <v>0</v>
      </c>
      <c r="E58" s="54">
        <f t="shared" si="0"/>
        <v>0</v>
      </c>
    </row>
    <row r="59" spans="2:5" ht="38.25" x14ac:dyDescent="0.25">
      <c r="B59" s="31">
        <v>1916</v>
      </c>
      <c r="C59" s="32" t="s">
        <v>66</v>
      </c>
      <c r="D59" s="81">
        <f>+SUMPRODUCT(('PA 2021'!$N$9:$N$107=B59)*1,'PA 2021'!$AI$9:$AI$107,'PA 2021'!$Y$9:$Y$107)</f>
        <v>0</v>
      </c>
      <c r="E59" s="54">
        <f t="shared" si="0"/>
        <v>0</v>
      </c>
    </row>
    <row r="60" spans="2:5" ht="25.5" x14ac:dyDescent="0.25">
      <c r="B60" s="31">
        <v>1917</v>
      </c>
      <c r="C60" s="32" t="s">
        <v>70</v>
      </c>
      <c r="D60" s="81">
        <f>+SUMPRODUCT(('PA 2021'!$N$9:$N$107=B60)*1,'PA 2021'!$AI$9:$AI$107,'PA 2021'!$Y$9:$Y$107)</f>
        <v>0</v>
      </c>
      <c r="E60" s="54">
        <f t="shared" si="0"/>
        <v>0</v>
      </c>
    </row>
    <row r="61" spans="2:5" x14ac:dyDescent="0.25">
      <c r="B61" s="31">
        <v>1918</v>
      </c>
      <c r="C61" s="32" t="s">
        <v>74</v>
      </c>
      <c r="D61" s="81">
        <f>+SUMPRODUCT(('PA 2021'!$N$9:$N$107=B61)*1,'PA 2021'!$AI$9:$AI$107,'PA 2021'!$Y$9:$Y$107)</f>
        <v>0</v>
      </c>
      <c r="E61" s="54">
        <f t="shared" si="0"/>
        <v>0</v>
      </c>
    </row>
    <row r="62" spans="2:5" ht="38.25" x14ac:dyDescent="0.25">
      <c r="B62" s="31">
        <v>1919</v>
      </c>
      <c r="C62" s="32" t="s">
        <v>68</v>
      </c>
      <c r="D62" s="81">
        <f>+SUMPRODUCT(('PA 2021'!$N$9:$N$107=B62)*1,'PA 2021'!$AI$9:$AI$107,'PA 2021'!$Y$9:$Y$107)</f>
        <v>0</v>
      </c>
      <c r="E62" s="54">
        <f t="shared" si="0"/>
        <v>0</v>
      </c>
    </row>
    <row r="63" spans="2:5" ht="25.5" x14ac:dyDescent="0.25">
      <c r="B63" s="31">
        <v>1921</v>
      </c>
      <c r="C63" s="32" t="s">
        <v>78</v>
      </c>
      <c r="D63" s="81">
        <f>+SUMPRODUCT(('PA 2021'!$N$9:$N$107=B63)*1,'PA 2021'!$AI$9:$AI$107,'PA 2021'!$Y$9:$Y$107)</f>
        <v>0</v>
      </c>
      <c r="E63" s="54">
        <f t="shared" si="0"/>
        <v>0</v>
      </c>
    </row>
    <row r="64" spans="2:5" ht="25.5" x14ac:dyDescent="0.25">
      <c r="B64" s="31">
        <v>1922</v>
      </c>
      <c r="C64" s="32" t="s">
        <v>77</v>
      </c>
      <c r="D64" s="81">
        <f>+SUMPRODUCT(('PA 2021'!$N$9:$N$107=B64)*1,'PA 2021'!$AI$9:$AI$107,'PA 2021'!$Y$9:$Y$107)</f>
        <v>0</v>
      </c>
      <c r="E64" s="54">
        <f t="shared" si="0"/>
        <v>0</v>
      </c>
    </row>
    <row r="65" spans="2:5" ht="76.5" x14ac:dyDescent="0.25">
      <c r="B65" s="31">
        <v>1923</v>
      </c>
      <c r="C65" s="32" t="s">
        <v>792</v>
      </c>
      <c r="D65" s="81">
        <f>+SUMPRODUCT(('PA 2021'!$N$9:$N$107=B65)*1,'PA 2021'!$AI$9:$AI$107,'PA 2021'!$Y$9:$Y$107)</f>
        <v>0</v>
      </c>
      <c r="E65" s="54">
        <f t="shared" si="0"/>
        <v>0</v>
      </c>
    </row>
    <row r="66" spans="2:5" ht="25.5" x14ac:dyDescent="0.25">
      <c r="B66" s="31">
        <v>1931</v>
      </c>
      <c r="C66" s="32" t="s">
        <v>793</v>
      </c>
      <c r="D66" s="81">
        <f>+SUMPRODUCT(('PA 2021'!$N$9:$N$107=B66)*1,'PA 2021'!$AI$9:$AI$107,'PA 2021'!$Y$9:$Y$107)</f>
        <v>0</v>
      </c>
      <c r="E66" s="54">
        <f t="shared" si="0"/>
        <v>0</v>
      </c>
    </row>
    <row r="67" spans="2:5" ht="25.5" x14ac:dyDescent="0.25">
      <c r="B67" s="31">
        <v>1932</v>
      </c>
      <c r="C67" s="32" t="s">
        <v>82</v>
      </c>
      <c r="D67" s="81">
        <f>+SUMPRODUCT(('PA 2021'!$N$9:$N$107=B67)*1,'PA 2021'!$AI$9:$AI$107,'PA 2021'!$Y$9:$Y$107)</f>
        <v>0</v>
      </c>
      <c r="E67" s="54">
        <f t="shared" ref="E67:E130" si="1">+IF(D67&gt;1,1,D67)</f>
        <v>0</v>
      </c>
    </row>
    <row r="68" spans="2:5" ht="25.5" x14ac:dyDescent="0.25">
      <c r="B68" s="31">
        <v>1933</v>
      </c>
      <c r="C68" s="32" t="s">
        <v>80</v>
      </c>
      <c r="D68" s="81">
        <f>+SUMPRODUCT(('PA 2021'!$N$9:$N$107=B68)*1,'PA 2021'!$AI$9:$AI$107,'PA 2021'!$Y$9:$Y$107)</f>
        <v>0</v>
      </c>
      <c r="E68" s="54">
        <f t="shared" si="1"/>
        <v>0</v>
      </c>
    </row>
    <row r="69" spans="2:5" ht="25.5" x14ac:dyDescent="0.25">
      <c r="B69" s="31">
        <v>1941</v>
      </c>
      <c r="C69" s="32" t="s">
        <v>58</v>
      </c>
      <c r="D69" s="81">
        <f>+SUMPRODUCT(('PA 2021'!$N$9:$N$107=B69)*1,'PA 2021'!$AI$9:$AI$107,'PA 2021'!$Y$9:$Y$107)</f>
        <v>0</v>
      </c>
      <c r="E69" s="54">
        <f t="shared" si="1"/>
        <v>0</v>
      </c>
    </row>
    <row r="70" spans="2:5" x14ac:dyDescent="0.25">
      <c r="B70" s="31">
        <v>1942</v>
      </c>
      <c r="C70" s="32" t="s">
        <v>64</v>
      </c>
      <c r="D70" s="81">
        <f>+SUMPRODUCT(('PA 2021'!$N$9:$N$107=B70)*1,'PA 2021'!$AI$9:$AI$107,'PA 2021'!$Y$9:$Y$107)</f>
        <v>0</v>
      </c>
      <c r="E70" s="54">
        <f t="shared" si="1"/>
        <v>0</v>
      </c>
    </row>
    <row r="71" spans="2:5" ht="38.25" x14ac:dyDescent="0.25">
      <c r="B71" s="31">
        <v>1943</v>
      </c>
      <c r="C71" s="32" t="s">
        <v>59</v>
      </c>
      <c r="D71" s="81">
        <f>+SUMPRODUCT(('PA 2021'!$N$9:$N$107=B71)*1,'PA 2021'!$AI$9:$AI$107,'PA 2021'!$Y$9:$Y$107)</f>
        <v>0</v>
      </c>
      <c r="E71" s="54">
        <f t="shared" si="1"/>
        <v>0</v>
      </c>
    </row>
    <row r="72" spans="2:5" ht="38.25" x14ac:dyDescent="0.25">
      <c r="B72" s="31">
        <v>1944</v>
      </c>
      <c r="C72" s="32" t="s">
        <v>60</v>
      </c>
      <c r="D72" s="81">
        <f>+SUMPRODUCT(('PA 2021'!$N$9:$N$107=B72)*1,'PA 2021'!$AI$9:$AI$107,'PA 2021'!$Y$9:$Y$107)</f>
        <v>0</v>
      </c>
      <c r="E72" s="54">
        <f t="shared" si="1"/>
        <v>0</v>
      </c>
    </row>
    <row r="73" spans="2:5" ht="38.25" x14ac:dyDescent="0.25">
      <c r="B73" s="31">
        <v>1945</v>
      </c>
      <c r="C73" s="32" t="s">
        <v>794</v>
      </c>
      <c r="D73" s="81">
        <f>+SUMPRODUCT(('PA 2021'!$N$9:$N$107=B73)*1,'PA 2021'!$AI$9:$AI$107,'PA 2021'!$Y$9:$Y$107)</f>
        <v>0</v>
      </c>
      <c r="E73" s="54">
        <f t="shared" si="1"/>
        <v>0</v>
      </c>
    </row>
    <row r="74" spans="2:5" ht="38.25" x14ac:dyDescent="0.25">
      <c r="B74" s="31">
        <v>1946</v>
      </c>
      <c r="C74" s="32" t="s">
        <v>61</v>
      </c>
      <c r="D74" s="81">
        <f>+SUMPRODUCT(('PA 2021'!$N$9:$N$107=B74)*1,'PA 2021'!$AI$9:$AI$107,'PA 2021'!$Y$9:$Y$107)</f>
        <v>0</v>
      </c>
      <c r="E74" s="54">
        <f t="shared" si="1"/>
        <v>0</v>
      </c>
    </row>
    <row r="75" spans="2:5" ht="38.25" x14ac:dyDescent="0.25">
      <c r="B75" s="31">
        <v>1947</v>
      </c>
      <c r="C75" s="32" t="s">
        <v>62</v>
      </c>
      <c r="D75" s="81">
        <f>+SUMPRODUCT(('PA 2021'!$N$9:$N$107=B75)*1,'PA 2021'!$AI$9:$AI$107,'PA 2021'!$Y$9:$Y$107)</f>
        <v>0</v>
      </c>
      <c r="E75" s="54">
        <f t="shared" si="1"/>
        <v>0</v>
      </c>
    </row>
    <row r="76" spans="2:5" ht="25.5" x14ac:dyDescent="0.25">
      <c r="B76" s="31">
        <v>1951</v>
      </c>
      <c r="C76" s="32" t="s">
        <v>795</v>
      </c>
      <c r="D76" s="81">
        <f>+SUMPRODUCT(('PA 2021'!$N$9:$N$107=B76)*1,'PA 2021'!$AI$9:$AI$107,'PA 2021'!$Y$9:$Y$107)</f>
        <v>0</v>
      </c>
      <c r="E76" s="54">
        <f t="shared" si="1"/>
        <v>0</v>
      </c>
    </row>
    <row r="77" spans="2:5" ht="38.25" x14ac:dyDescent="0.25">
      <c r="B77" s="31">
        <v>1952</v>
      </c>
      <c r="C77" s="32" t="s">
        <v>796</v>
      </c>
      <c r="D77" s="81">
        <f>+SUMPRODUCT(('PA 2021'!$N$9:$N$107=B77)*1,'PA 2021'!$AI$9:$AI$107,'PA 2021'!$Y$9:$Y$107)</f>
        <v>0</v>
      </c>
      <c r="E77" s="54">
        <f t="shared" si="1"/>
        <v>0</v>
      </c>
    </row>
    <row r="78" spans="2:5" ht="25.5" x14ac:dyDescent="0.25">
      <c r="B78" s="31">
        <v>1961</v>
      </c>
      <c r="C78" s="32" t="s">
        <v>84</v>
      </c>
      <c r="D78" s="81">
        <f>+SUMPRODUCT(('PA 2021'!$N$9:$N$107=B78)*1,'PA 2021'!$AI$9:$AI$107,'PA 2021'!$Y$9:$Y$107)</f>
        <v>0</v>
      </c>
      <c r="E78" s="54">
        <f t="shared" si="1"/>
        <v>0</v>
      </c>
    </row>
    <row r="79" spans="2:5" ht="25.5" x14ac:dyDescent="0.25">
      <c r="B79" s="31">
        <v>1971</v>
      </c>
      <c r="C79" s="33" t="s">
        <v>89</v>
      </c>
      <c r="D79" s="81">
        <f>+SUMPRODUCT(('PA 2021'!$N$9:$N$107=B79)*1,'PA 2021'!$AI$9:$AI$107,'PA 2021'!$Y$9:$Y$107)</f>
        <v>0</v>
      </c>
      <c r="E79" s="54">
        <f t="shared" si="1"/>
        <v>0</v>
      </c>
    </row>
    <row r="80" spans="2:5" ht="38.25" x14ac:dyDescent="0.25">
      <c r="B80" s="31">
        <v>1972</v>
      </c>
      <c r="C80" s="32" t="s">
        <v>797</v>
      </c>
      <c r="D80" s="81">
        <f>+SUMPRODUCT(('PA 2021'!$N$9:$N$107=B80)*1,'PA 2021'!$AI$9:$AI$107,'PA 2021'!$Y$9:$Y$107)</f>
        <v>0</v>
      </c>
      <c r="E80" s="54">
        <f t="shared" si="1"/>
        <v>0</v>
      </c>
    </row>
    <row r="81" spans="2:5" ht="38.25" x14ac:dyDescent="0.25">
      <c r="B81" s="31">
        <v>1973</v>
      </c>
      <c r="C81" s="32" t="s">
        <v>91</v>
      </c>
      <c r="D81" s="81">
        <f>+SUMPRODUCT(('PA 2021'!$N$9:$N$107=B81)*1,'PA 2021'!$AI$9:$AI$107,'PA 2021'!$Y$9:$Y$107)</f>
        <v>0</v>
      </c>
      <c r="E81" s="54">
        <f t="shared" si="1"/>
        <v>0</v>
      </c>
    </row>
    <row r="82" spans="2:5" ht="25.5" x14ac:dyDescent="0.25">
      <c r="B82" s="31">
        <v>11011</v>
      </c>
      <c r="C82" s="32" t="s">
        <v>171</v>
      </c>
      <c r="D82" s="81">
        <f>+SUMPRODUCT(('PA 2021'!$N$9:$N$107=B82)*1,'PA 2021'!$AI$9:$AI$107,'PA 2021'!$Y$9:$Y$107)</f>
        <v>0</v>
      </c>
      <c r="E82" s="54">
        <f t="shared" si="1"/>
        <v>0</v>
      </c>
    </row>
    <row r="83" spans="2:5" ht="25.5" x14ac:dyDescent="0.25">
      <c r="B83" s="31">
        <v>11012</v>
      </c>
      <c r="C83" s="32" t="s">
        <v>170</v>
      </c>
      <c r="D83" s="81">
        <f>+SUMPRODUCT(('PA 2021'!$N$9:$N$107=B83)*1,'PA 2021'!$AI$9:$AI$107,'PA 2021'!$Y$9:$Y$107)</f>
        <v>0</v>
      </c>
      <c r="E83" s="54">
        <f t="shared" si="1"/>
        <v>0</v>
      </c>
    </row>
    <row r="84" spans="2:5" ht="25.5" x14ac:dyDescent="0.25">
      <c r="B84" s="31">
        <v>11013</v>
      </c>
      <c r="C84" s="32" t="s">
        <v>172</v>
      </c>
      <c r="D84" s="81">
        <f>+SUMPRODUCT(('PA 2021'!$N$9:$N$107=B84)*1,'PA 2021'!$AI$9:$AI$107,'PA 2021'!$Y$9:$Y$107)</f>
        <v>0</v>
      </c>
      <c r="E84" s="54">
        <f t="shared" si="1"/>
        <v>0</v>
      </c>
    </row>
    <row r="85" spans="2:5" ht="51" x14ac:dyDescent="0.25">
      <c r="B85" s="31">
        <v>11021</v>
      </c>
      <c r="C85" s="32" t="s">
        <v>182</v>
      </c>
      <c r="D85" s="81">
        <f>+SUMPRODUCT(('PA 2021'!$N$9:$N$107=B85)*1,'PA 2021'!$AI$9:$AI$107,'PA 2021'!$Y$9:$Y$107)</f>
        <v>0</v>
      </c>
      <c r="E85" s="54">
        <f t="shared" si="1"/>
        <v>0</v>
      </c>
    </row>
    <row r="86" spans="2:5" ht="25.5" x14ac:dyDescent="0.25">
      <c r="B86" s="31">
        <v>11031</v>
      </c>
      <c r="C86" s="32" t="s">
        <v>180</v>
      </c>
      <c r="D86" s="81">
        <f>+SUMPRODUCT(('PA 2021'!$N$9:$N$107=B86)*1,'PA 2021'!$AI$9:$AI$107,'PA 2021'!$Y$9:$Y$107)</f>
        <v>0</v>
      </c>
      <c r="E86" s="54">
        <f t="shared" si="1"/>
        <v>0</v>
      </c>
    </row>
    <row r="87" spans="2:5" x14ac:dyDescent="0.25">
      <c r="B87" s="31">
        <v>11041</v>
      </c>
      <c r="C87" s="32" t="s">
        <v>158</v>
      </c>
      <c r="D87" s="81">
        <f>+SUMPRODUCT(('PA 2021'!$N$9:$N$107=B87)*1,'PA 2021'!$AI$9:$AI$107,'PA 2021'!$Y$9:$Y$107)</f>
        <v>0</v>
      </c>
      <c r="E87" s="54">
        <f t="shared" si="1"/>
        <v>0</v>
      </c>
    </row>
    <row r="88" spans="2:5" ht="25.5" x14ac:dyDescent="0.25">
      <c r="B88" s="31">
        <v>11042</v>
      </c>
      <c r="C88" s="32" t="s">
        <v>159</v>
      </c>
      <c r="D88" s="81">
        <f>+SUMPRODUCT(('PA 2021'!$N$9:$N$107=B88)*1,'PA 2021'!$AI$9:$AI$107,'PA 2021'!$Y$9:$Y$107)</f>
        <v>0</v>
      </c>
      <c r="E88" s="54">
        <f t="shared" si="1"/>
        <v>0</v>
      </c>
    </row>
    <row r="89" spans="2:5" ht="38.25" x14ac:dyDescent="0.25">
      <c r="B89" s="31">
        <v>11051</v>
      </c>
      <c r="C89" s="32" t="s">
        <v>161</v>
      </c>
      <c r="D89" s="81">
        <f>+SUMPRODUCT(('PA 2021'!$N$9:$N$107=B89)*1,'PA 2021'!$AI$9:$AI$107,'PA 2021'!$Y$9:$Y$107)</f>
        <v>0</v>
      </c>
      <c r="E89" s="54">
        <f t="shared" si="1"/>
        <v>0</v>
      </c>
    </row>
    <row r="90" spans="2:5" ht="38.25" x14ac:dyDescent="0.25">
      <c r="B90" s="31">
        <v>11061</v>
      </c>
      <c r="C90" s="32" t="s">
        <v>178</v>
      </c>
      <c r="D90" s="81">
        <f>+SUMPRODUCT(('PA 2021'!$N$9:$N$107=B90)*1,'PA 2021'!$AI$9:$AI$107,'PA 2021'!$Y$9:$Y$107)</f>
        <v>0</v>
      </c>
      <c r="E90" s="54">
        <f t="shared" si="1"/>
        <v>0</v>
      </c>
    </row>
    <row r="91" spans="2:5" ht="25.5" x14ac:dyDescent="0.25">
      <c r="B91" s="31">
        <v>11071</v>
      </c>
      <c r="C91" s="32" t="s">
        <v>798</v>
      </c>
      <c r="D91" s="81">
        <f>+SUMPRODUCT(('PA 2021'!$N$9:$N$107=B91)*1,'PA 2021'!$AI$9:$AI$107,'PA 2021'!$Y$9:$Y$107)</f>
        <v>0</v>
      </c>
      <c r="E91" s="54">
        <f t="shared" si="1"/>
        <v>0</v>
      </c>
    </row>
    <row r="92" spans="2:5" ht="38.25" x14ac:dyDescent="0.25">
      <c r="B92" s="31">
        <v>11072</v>
      </c>
      <c r="C92" s="32" t="s">
        <v>799</v>
      </c>
      <c r="D92" s="81">
        <f>+SUMPRODUCT(('PA 2021'!$N$9:$N$107=B92)*1,'PA 2021'!$AI$9:$AI$107,'PA 2021'!$Y$9:$Y$107)</f>
        <v>0</v>
      </c>
      <c r="E92" s="54">
        <f t="shared" si="1"/>
        <v>0</v>
      </c>
    </row>
    <row r="93" spans="2:5" ht="25.5" x14ac:dyDescent="0.25">
      <c r="B93" s="31">
        <v>11073</v>
      </c>
      <c r="C93" s="32" t="s">
        <v>185</v>
      </c>
      <c r="D93" s="81">
        <f>+SUMPRODUCT(('PA 2021'!$N$9:$N$107=B93)*1,'PA 2021'!$AI$9:$AI$107,'PA 2021'!$Y$9:$Y$107)</f>
        <v>0</v>
      </c>
      <c r="E93" s="54">
        <f t="shared" si="1"/>
        <v>0</v>
      </c>
    </row>
    <row r="94" spans="2:5" ht="25.5" x14ac:dyDescent="0.25">
      <c r="B94" s="31">
        <v>11074</v>
      </c>
      <c r="C94" s="32" t="s">
        <v>184</v>
      </c>
      <c r="D94" s="81">
        <f>+SUMPRODUCT(('PA 2021'!$N$9:$N$107=B94)*1,'PA 2021'!$AI$9:$AI$107,'PA 2021'!$Y$9:$Y$107)</f>
        <v>0</v>
      </c>
      <c r="E94" s="54">
        <f t="shared" si="1"/>
        <v>0</v>
      </c>
    </row>
    <row r="95" spans="2:5" ht="25.5" x14ac:dyDescent="0.25">
      <c r="B95" s="31">
        <v>11076</v>
      </c>
      <c r="C95" s="32" t="s">
        <v>186</v>
      </c>
      <c r="D95" s="81">
        <f>+SUMPRODUCT(('PA 2021'!$N$9:$N$107=B95)*1,'PA 2021'!$AI$9:$AI$107,'PA 2021'!$Y$9:$Y$107)</f>
        <v>0</v>
      </c>
      <c r="E95" s="54">
        <f t="shared" si="1"/>
        <v>0</v>
      </c>
    </row>
    <row r="96" spans="2:5" ht="25.5" x14ac:dyDescent="0.25">
      <c r="B96" s="31">
        <v>11081</v>
      </c>
      <c r="C96" s="32" t="s">
        <v>175</v>
      </c>
      <c r="D96" s="81">
        <f>+SUMPRODUCT(('PA 2021'!$N$9:$N$107=B96)*1,'PA 2021'!$AI$9:$AI$107,'PA 2021'!$Y$9:$Y$107)</f>
        <v>0</v>
      </c>
      <c r="E96" s="54">
        <f t="shared" si="1"/>
        <v>0</v>
      </c>
    </row>
    <row r="97" spans="2:5" ht="25.5" x14ac:dyDescent="0.25">
      <c r="B97" s="31">
        <v>11082</v>
      </c>
      <c r="C97" s="32" t="s">
        <v>800</v>
      </c>
      <c r="D97" s="81">
        <f>+SUMPRODUCT(('PA 2021'!$N$9:$N$107=B97)*1,'PA 2021'!$AI$9:$AI$107,'PA 2021'!$Y$9:$Y$107)</f>
        <v>0</v>
      </c>
      <c r="E97" s="54">
        <f t="shared" si="1"/>
        <v>0</v>
      </c>
    </row>
    <row r="98" spans="2:5" ht="38.25" x14ac:dyDescent="0.25">
      <c r="B98" s="31">
        <v>11083</v>
      </c>
      <c r="C98" s="32" t="s">
        <v>176</v>
      </c>
      <c r="D98" s="81">
        <f>+SUMPRODUCT(('PA 2021'!$N$9:$N$107=B98)*1,'PA 2021'!$AI$9:$AI$107,'PA 2021'!$Y$9:$Y$107)</f>
        <v>0</v>
      </c>
      <c r="E98" s="54">
        <f t="shared" si="1"/>
        <v>0</v>
      </c>
    </row>
    <row r="99" spans="2:5" ht="25.5" x14ac:dyDescent="0.25">
      <c r="B99" s="31">
        <v>11091</v>
      </c>
      <c r="C99" s="32" t="s">
        <v>166</v>
      </c>
      <c r="D99" s="81">
        <f>+SUMPRODUCT(('PA 2021'!$N$9:$N$107=B99)*1,'PA 2021'!$AI$9:$AI$107,'PA 2021'!$Y$9:$Y$107)</f>
        <v>0</v>
      </c>
      <c r="E99" s="54">
        <f t="shared" si="1"/>
        <v>0</v>
      </c>
    </row>
    <row r="100" spans="2:5" ht="25.5" x14ac:dyDescent="0.25">
      <c r="B100" s="31">
        <v>11092</v>
      </c>
      <c r="C100" s="32" t="s">
        <v>801</v>
      </c>
      <c r="D100" s="81">
        <f>+SUMPRODUCT(('PA 2021'!$N$9:$N$107=B100)*1,'PA 2021'!$AI$9:$AI$107,'PA 2021'!$Y$9:$Y$107)</f>
        <v>0</v>
      </c>
      <c r="E100" s="54">
        <f t="shared" si="1"/>
        <v>0</v>
      </c>
    </row>
    <row r="101" spans="2:5" ht="38.25" x14ac:dyDescent="0.25">
      <c r="B101" s="31">
        <v>11093</v>
      </c>
      <c r="C101" s="32" t="s">
        <v>802</v>
      </c>
      <c r="D101" s="81">
        <f>+SUMPRODUCT(('PA 2021'!$N$9:$N$107=B101)*1,'PA 2021'!$AI$9:$AI$107,'PA 2021'!$Y$9:$Y$107)</f>
        <v>0</v>
      </c>
      <c r="E101" s="54">
        <f t="shared" si="1"/>
        <v>0</v>
      </c>
    </row>
    <row r="102" spans="2:5" x14ac:dyDescent="0.25">
      <c r="B102" s="31">
        <v>11094</v>
      </c>
      <c r="C102" s="32" t="s">
        <v>803</v>
      </c>
      <c r="D102" s="81">
        <f>+SUMPRODUCT(('PA 2021'!$N$9:$N$107=B102)*1,'PA 2021'!$AI$9:$AI$107,'PA 2021'!$Y$9:$Y$107)</f>
        <v>0</v>
      </c>
      <c r="E102" s="54">
        <f t="shared" si="1"/>
        <v>0</v>
      </c>
    </row>
    <row r="103" spans="2:5" ht="25.5" x14ac:dyDescent="0.25">
      <c r="B103" s="31">
        <v>110105</v>
      </c>
      <c r="C103" s="32" t="s">
        <v>804</v>
      </c>
      <c r="D103" s="81">
        <f>+SUMPRODUCT(('PA 2021'!$N$9:$N$107=B103)*1,'PA 2021'!$AI$9:$AI$107,'PA 2021'!$Y$9:$Y$107)</f>
        <v>0</v>
      </c>
      <c r="E103" s="54">
        <f t="shared" si="1"/>
        <v>0</v>
      </c>
    </row>
    <row r="104" spans="2:5" ht="38.25" x14ac:dyDescent="0.25">
      <c r="B104" s="31">
        <v>11111</v>
      </c>
      <c r="C104" s="32" t="s">
        <v>805</v>
      </c>
      <c r="D104" s="81">
        <f>+SUMPRODUCT(('PA 2021'!$N$9:$N$107=B104)*1,'PA 2021'!$AI$9:$AI$107,'PA 2021'!$Y$9:$Y$107)</f>
        <v>0</v>
      </c>
      <c r="E104" s="54">
        <f t="shared" si="1"/>
        <v>0</v>
      </c>
    </row>
    <row r="105" spans="2:5" ht="38.25" x14ac:dyDescent="0.25">
      <c r="B105" s="31">
        <v>11112</v>
      </c>
      <c r="C105" s="32" t="s">
        <v>49</v>
      </c>
      <c r="D105" s="81">
        <f>+SUMPRODUCT(('PA 2021'!$N$9:$N$107=B105)*1,'PA 2021'!$AI$9:$AI$107,'PA 2021'!$Y$9:$Y$107)</f>
        <v>0</v>
      </c>
      <c r="E105" s="54">
        <f t="shared" si="1"/>
        <v>0</v>
      </c>
    </row>
    <row r="106" spans="2:5" ht="25.5" x14ac:dyDescent="0.25">
      <c r="B106" s="31">
        <v>11113</v>
      </c>
      <c r="C106" s="32" t="s">
        <v>48</v>
      </c>
      <c r="D106" s="81">
        <f>+SUMPRODUCT(('PA 2021'!$N$9:$N$107=B106)*1,'PA 2021'!$AI$9:$AI$107,'PA 2021'!$Y$9:$Y$107)</f>
        <v>0</v>
      </c>
      <c r="E106" s="54">
        <f t="shared" si="1"/>
        <v>0</v>
      </c>
    </row>
    <row r="107" spans="2:5" ht="38.25" x14ac:dyDescent="0.25">
      <c r="B107" s="31">
        <v>11121</v>
      </c>
      <c r="C107" s="32" t="s">
        <v>806</v>
      </c>
      <c r="D107" s="81">
        <f>+SUMPRODUCT(('PA 2021'!$N$9:$N$107=B107)*1,'PA 2021'!$AI$9:$AI$107,'PA 2021'!$Y$9:$Y$107)</f>
        <v>0</v>
      </c>
      <c r="E107" s="54">
        <f t="shared" si="1"/>
        <v>0</v>
      </c>
    </row>
    <row r="108" spans="2:5" ht="25.5" x14ac:dyDescent="0.25">
      <c r="B108" s="31">
        <v>11122</v>
      </c>
      <c r="C108" s="32" t="s">
        <v>55</v>
      </c>
      <c r="D108" s="81">
        <f>+SUMPRODUCT(('PA 2021'!$N$9:$N$107=B108)*1,'PA 2021'!$AI$9:$AI$107,'PA 2021'!$Y$9:$Y$107)</f>
        <v>0</v>
      </c>
      <c r="E108" s="54">
        <f t="shared" si="1"/>
        <v>0</v>
      </c>
    </row>
    <row r="109" spans="2:5" ht="25.5" x14ac:dyDescent="0.25">
      <c r="B109" s="31">
        <v>11131</v>
      </c>
      <c r="C109" s="32" t="s">
        <v>807</v>
      </c>
      <c r="D109" s="81">
        <f>+SUMPRODUCT(('PA 2021'!$N$9:$N$107=B109)*1,'PA 2021'!$AI$9:$AI$107,'PA 2021'!$Y$9:$Y$107)</f>
        <v>0</v>
      </c>
      <c r="E109" s="54">
        <f t="shared" si="1"/>
        <v>0</v>
      </c>
    </row>
    <row r="110" spans="2:5" ht="25.5" x14ac:dyDescent="0.25">
      <c r="B110" s="31">
        <v>11132</v>
      </c>
      <c r="C110" s="32" t="s">
        <v>38</v>
      </c>
      <c r="D110" s="81">
        <f>+SUMPRODUCT(('PA 2021'!$N$9:$N$107=B110)*1,'PA 2021'!$AI$9:$AI$107,'PA 2021'!$Y$9:$Y$107)</f>
        <v>0</v>
      </c>
      <c r="E110" s="54">
        <f t="shared" si="1"/>
        <v>0</v>
      </c>
    </row>
    <row r="111" spans="2:5" x14ac:dyDescent="0.25">
      <c r="B111" s="31">
        <v>11133</v>
      </c>
      <c r="C111" s="32" t="s">
        <v>808</v>
      </c>
      <c r="D111" s="81">
        <f>+SUMPRODUCT(('PA 2021'!$N$9:$N$107=B111)*1,'PA 2021'!$AI$9:$AI$107,'PA 2021'!$Y$9:$Y$107)</f>
        <v>0</v>
      </c>
      <c r="E111" s="54">
        <f t="shared" si="1"/>
        <v>0</v>
      </c>
    </row>
    <row r="112" spans="2:5" ht="25.5" x14ac:dyDescent="0.25">
      <c r="B112" s="31">
        <v>11134</v>
      </c>
      <c r="C112" s="32" t="s">
        <v>40</v>
      </c>
      <c r="D112" s="81">
        <f>+SUMPRODUCT(('PA 2021'!$N$9:$N$107=B112)*1,'PA 2021'!$AI$9:$AI$107,'PA 2021'!$Y$9:$Y$107)</f>
        <v>0</v>
      </c>
      <c r="E112" s="54">
        <f t="shared" si="1"/>
        <v>0</v>
      </c>
    </row>
    <row r="113" spans="2:5" x14ac:dyDescent="0.25">
      <c r="B113" s="31">
        <v>11135</v>
      </c>
      <c r="C113" s="32" t="s">
        <v>45</v>
      </c>
      <c r="D113" s="81">
        <f>+SUMPRODUCT(('PA 2021'!$N$9:$N$107=B113)*1,'PA 2021'!$AI$9:$AI$107,'PA 2021'!$Y$9:$Y$107)</f>
        <v>0</v>
      </c>
      <c r="E113" s="54">
        <f t="shared" si="1"/>
        <v>0</v>
      </c>
    </row>
    <row r="114" spans="2:5" ht="25.5" x14ac:dyDescent="0.25">
      <c r="B114" s="31">
        <v>11136</v>
      </c>
      <c r="C114" s="32" t="s">
        <v>42</v>
      </c>
      <c r="D114" s="81">
        <f>+SUMPRODUCT(('PA 2021'!$N$9:$N$107=B114)*1,'PA 2021'!$AI$9:$AI$107,'PA 2021'!$Y$9:$Y$107)</f>
        <v>0</v>
      </c>
      <c r="E114" s="54">
        <f t="shared" si="1"/>
        <v>0</v>
      </c>
    </row>
    <row r="115" spans="2:5" ht="25.5" x14ac:dyDescent="0.25">
      <c r="B115" s="31">
        <v>11137</v>
      </c>
      <c r="C115" s="32" t="s">
        <v>39</v>
      </c>
      <c r="D115" s="81">
        <f>+SUMPRODUCT(('PA 2021'!$N$9:$N$107=B115)*1,'PA 2021'!$AI$9:$AI$107,'PA 2021'!$Y$9:$Y$107)</f>
        <v>0</v>
      </c>
      <c r="E115" s="54">
        <f t="shared" si="1"/>
        <v>0</v>
      </c>
    </row>
    <row r="116" spans="2:5" ht="25.5" x14ac:dyDescent="0.25">
      <c r="B116" s="31">
        <v>11138</v>
      </c>
      <c r="C116" s="32" t="s">
        <v>809</v>
      </c>
      <c r="D116" s="81">
        <f>+SUMPRODUCT(('PA 2021'!$N$9:$N$107=B116)*1,'PA 2021'!$AI$9:$AI$107,'PA 2021'!$Y$9:$Y$107)</f>
        <v>0</v>
      </c>
      <c r="E116" s="54">
        <f t="shared" si="1"/>
        <v>0</v>
      </c>
    </row>
    <row r="117" spans="2:5" ht="38.25" x14ac:dyDescent="0.25">
      <c r="B117" s="31">
        <v>11141</v>
      </c>
      <c r="C117" s="32" t="s">
        <v>51</v>
      </c>
      <c r="D117" s="81">
        <f>+SUMPRODUCT(('PA 2021'!$N$9:$N$107=B117)*1,'PA 2021'!$AI$9:$AI$107,'PA 2021'!$Y$9:$Y$107)</f>
        <v>0</v>
      </c>
      <c r="E117" s="54">
        <f t="shared" si="1"/>
        <v>0</v>
      </c>
    </row>
    <row r="118" spans="2:5" ht="25.5" x14ac:dyDescent="0.25">
      <c r="B118" s="31">
        <v>11142</v>
      </c>
      <c r="C118" s="32" t="s">
        <v>810</v>
      </c>
      <c r="D118" s="81">
        <f>+SUMPRODUCT(('PA 2021'!$N$9:$N$107=B118)*1,'PA 2021'!$AI$9:$AI$107,'PA 2021'!$Y$9:$Y$107)</f>
        <v>0</v>
      </c>
      <c r="E118" s="54">
        <f t="shared" si="1"/>
        <v>0</v>
      </c>
    </row>
    <row r="119" spans="2:5" ht="38.25" x14ac:dyDescent="0.25">
      <c r="B119" s="31">
        <v>11211</v>
      </c>
      <c r="C119" s="32" t="s">
        <v>16</v>
      </c>
      <c r="D119" s="81">
        <f>+SUMPRODUCT(('PA 2021'!$N$9:$N$107=B119)*1,'PA 2021'!$AI$9:$AI$107,'PA 2021'!$Y$9:$Y$107)</f>
        <v>0</v>
      </c>
      <c r="E119" s="54">
        <f t="shared" si="1"/>
        <v>0</v>
      </c>
    </row>
    <row r="120" spans="2:5" ht="25.5" x14ac:dyDescent="0.25">
      <c r="B120" s="31">
        <v>11212</v>
      </c>
      <c r="C120" s="32" t="s">
        <v>17</v>
      </c>
      <c r="D120" s="81">
        <f>+SUMPRODUCT(('PA 2021'!$N$9:$N$107=B120)*1,'PA 2021'!$AI$9:$AI$107,'PA 2021'!$Y$9:$Y$107)</f>
        <v>0</v>
      </c>
      <c r="E120" s="54">
        <f t="shared" si="1"/>
        <v>0</v>
      </c>
    </row>
    <row r="121" spans="2:5" ht="25.5" x14ac:dyDescent="0.25">
      <c r="B121" s="31">
        <v>11213</v>
      </c>
      <c r="C121" s="32" t="s">
        <v>811</v>
      </c>
      <c r="D121" s="81">
        <f>+SUMPRODUCT(('PA 2021'!$N$9:$N$107=B121)*1,'PA 2021'!$AI$9:$AI$107,'PA 2021'!$Y$9:$Y$107)</f>
        <v>0</v>
      </c>
      <c r="E121" s="54">
        <f t="shared" si="1"/>
        <v>0</v>
      </c>
    </row>
    <row r="122" spans="2:5" ht="25.5" x14ac:dyDescent="0.25">
      <c r="B122" s="31">
        <v>11214</v>
      </c>
      <c r="C122" s="32" t="s">
        <v>15</v>
      </c>
      <c r="D122" s="81">
        <f>+SUMPRODUCT(('PA 2021'!$N$9:$N$107=B122)*1,'PA 2021'!$AI$9:$AI$107,'PA 2021'!$Y$9:$Y$107)</f>
        <v>0</v>
      </c>
      <c r="E122" s="54">
        <f t="shared" si="1"/>
        <v>0</v>
      </c>
    </row>
    <row r="123" spans="2:5" ht="25.5" x14ac:dyDescent="0.25">
      <c r="B123" s="31">
        <v>11221</v>
      </c>
      <c r="C123" s="32" t="s">
        <v>8</v>
      </c>
      <c r="D123" s="81">
        <f>+SUMPRODUCT(('PA 2021'!$N$9:$N$107=B123)*1,'PA 2021'!$AI$9:$AI$107,'PA 2021'!$Y$9:$Y$107)</f>
        <v>0</v>
      </c>
      <c r="E123" s="54">
        <f t="shared" si="1"/>
        <v>0</v>
      </c>
    </row>
    <row r="124" spans="2:5" ht="51" x14ac:dyDescent="0.25">
      <c r="B124" s="31">
        <v>11222</v>
      </c>
      <c r="C124" s="32" t="s">
        <v>11</v>
      </c>
      <c r="D124" s="81">
        <f>+SUMPRODUCT(('PA 2021'!$N$9:$N$107=B124)*1,'PA 2021'!$AI$9:$AI$107,'PA 2021'!$Y$9:$Y$107)</f>
        <v>0</v>
      </c>
      <c r="E124" s="54">
        <f t="shared" si="1"/>
        <v>0</v>
      </c>
    </row>
    <row r="125" spans="2:5" ht="38.25" x14ac:dyDescent="0.25">
      <c r="B125" s="31">
        <v>11223</v>
      </c>
      <c r="C125" s="32" t="s">
        <v>10</v>
      </c>
      <c r="D125" s="81">
        <f>+SUMPRODUCT(('PA 2021'!$N$9:$N$107=B125)*1,'PA 2021'!$AI$9:$AI$107,'PA 2021'!$Y$9:$Y$107)</f>
        <v>0</v>
      </c>
      <c r="E125" s="54">
        <f t="shared" si="1"/>
        <v>0</v>
      </c>
    </row>
    <row r="126" spans="2:5" ht="25.5" x14ac:dyDescent="0.25">
      <c r="B126" s="31">
        <v>11224</v>
      </c>
      <c r="C126" s="32" t="s">
        <v>9</v>
      </c>
      <c r="D126" s="81">
        <f>+SUMPRODUCT(('PA 2021'!$N$9:$N$107=B126)*1,'PA 2021'!$AI$9:$AI$107,'PA 2021'!$Y$9:$Y$107)</f>
        <v>0</v>
      </c>
      <c r="E126" s="54">
        <f t="shared" si="1"/>
        <v>0</v>
      </c>
    </row>
    <row r="127" spans="2:5" ht="25.5" x14ac:dyDescent="0.25">
      <c r="B127" s="31">
        <v>11225</v>
      </c>
      <c r="C127" s="32" t="s">
        <v>12</v>
      </c>
      <c r="D127" s="81">
        <f>+SUMPRODUCT(('PA 2021'!$N$9:$N$107=B127)*1,'PA 2021'!$AI$9:$AI$107,'PA 2021'!$Y$9:$Y$107)</f>
        <v>0</v>
      </c>
      <c r="E127" s="54">
        <f t="shared" si="1"/>
        <v>0</v>
      </c>
    </row>
    <row r="128" spans="2:5" ht="25.5" x14ac:dyDescent="0.25">
      <c r="B128" s="31">
        <v>11231</v>
      </c>
      <c r="C128" s="32" t="s">
        <v>20</v>
      </c>
      <c r="D128" s="81">
        <f>+SUMPRODUCT(('PA 2021'!$N$9:$N$107=B128)*1,'PA 2021'!$AI$9:$AI$107,'PA 2021'!$Y$9:$Y$107)</f>
        <v>0</v>
      </c>
      <c r="E128" s="54">
        <f t="shared" si="1"/>
        <v>0</v>
      </c>
    </row>
    <row r="129" spans="2:5" ht="38.25" x14ac:dyDescent="0.25">
      <c r="B129" s="31">
        <v>11232</v>
      </c>
      <c r="C129" s="32" t="s">
        <v>21</v>
      </c>
      <c r="D129" s="81">
        <f>+SUMPRODUCT(('PA 2021'!$N$9:$N$107=B129)*1,'PA 2021'!$AI$9:$AI$107,'PA 2021'!$Y$9:$Y$107)</f>
        <v>0</v>
      </c>
      <c r="E129" s="54">
        <f t="shared" si="1"/>
        <v>0</v>
      </c>
    </row>
    <row r="130" spans="2:5" ht="51" x14ac:dyDescent="0.25">
      <c r="B130" s="31">
        <v>11233</v>
      </c>
      <c r="C130" s="32" t="s">
        <v>19</v>
      </c>
      <c r="D130" s="81">
        <f>+SUMPRODUCT(('PA 2021'!$N$9:$N$107=B130)*1,'PA 2021'!$AI$9:$AI$107,'PA 2021'!$Y$9:$Y$107)</f>
        <v>0</v>
      </c>
      <c r="E130" s="54">
        <f t="shared" si="1"/>
        <v>0</v>
      </c>
    </row>
    <row r="131" spans="2:5" ht="38.25" x14ac:dyDescent="0.25">
      <c r="B131" s="31">
        <v>11241</v>
      </c>
      <c r="C131" s="32" t="s">
        <v>23</v>
      </c>
      <c r="D131" s="81">
        <f>+SUMPRODUCT(('PA 2021'!$N$9:$N$107=B131)*1,'PA 2021'!$AI$9:$AI$107,'PA 2021'!$Y$9:$Y$107)</f>
        <v>0</v>
      </c>
      <c r="E131" s="54">
        <f t="shared" ref="E131:E194" si="2">+IF(D131&gt;1,1,D131)</f>
        <v>0</v>
      </c>
    </row>
    <row r="132" spans="2:5" ht="38.25" x14ac:dyDescent="0.25">
      <c r="B132" s="31">
        <v>11242</v>
      </c>
      <c r="C132" s="32" t="s">
        <v>812</v>
      </c>
      <c r="D132" s="81">
        <f>+SUMPRODUCT(('PA 2021'!$N$9:$N$107=B132)*1,'PA 2021'!$AI$9:$AI$107,'PA 2021'!$Y$9:$Y$107)</f>
        <v>0</v>
      </c>
      <c r="E132" s="54">
        <f t="shared" si="2"/>
        <v>0</v>
      </c>
    </row>
    <row r="133" spans="2:5" ht="51" x14ac:dyDescent="0.25">
      <c r="B133" s="31">
        <v>11243</v>
      </c>
      <c r="C133" s="32" t="s">
        <v>813</v>
      </c>
      <c r="D133" s="81">
        <f>+SUMPRODUCT(('PA 2021'!$N$9:$N$107=B133)*1,'PA 2021'!$AI$9:$AI$107,'PA 2021'!$Y$9:$Y$107)</f>
        <v>0</v>
      </c>
      <c r="E133" s="54">
        <f t="shared" si="2"/>
        <v>0</v>
      </c>
    </row>
    <row r="134" spans="2:5" ht="25.5" x14ac:dyDescent="0.25">
      <c r="B134" s="31">
        <v>2111</v>
      </c>
      <c r="C134" s="32" t="s">
        <v>453</v>
      </c>
      <c r="D134" s="81">
        <f>+SUMPRODUCT(('PA 2021'!$N$9:$N$107=B134)*1,'PA 2021'!$AI$9:$AI$107,'PA 2021'!$Y$9:$Y$107)</f>
        <v>0</v>
      </c>
      <c r="E134" s="54">
        <f t="shared" si="2"/>
        <v>0</v>
      </c>
    </row>
    <row r="135" spans="2:5" ht="25.5" x14ac:dyDescent="0.25">
      <c r="B135" s="31">
        <v>2112</v>
      </c>
      <c r="C135" s="32" t="s">
        <v>814</v>
      </c>
      <c r="D135" s="81">
        <f>+SUMPRODUCT(('PA 2021'!$N$9:$N$107=B135)*1,'PA 2021'!$AI$9:$AI$107,'PA 2021'!$Y$9:$Y$107)</f>
        <v>0</v>
      </c>
      <c r="E135" s="54">
        <f t="shared" si="2"/>
        <v>0</v>
      </c>
    </row>
    <row r="136" spans="2:5" ht="51" x14ac:dyDescent="0.25">
      <c r="B136" s="31">
        <v>2121</v>
      </c>
      <c r="C136" s="32" t="s">
        <v>815</v>
      </c>
      <c r="D136" s="81">
        <f>+SUMPRODUCT(('PA 2021'!$N$9:$N$107=B136)*1,'PA 2021'!$AI$9:$AI$107,'PA 2021'!$Y$9:$Y$107)</f>
        <v>0</v>
      </c>
      <c r="E136" s="54">
        <f t="shared" si="2"/>
        <v>0</v>
      </c>
    </row>
    <row r="137" spans="2:5" ht="25.5" x14ac:dyDescent="0.25">
      <c r="B137" s="31">
        <v>2122</v>
      </c>
      <c r="C137" s="32" t="s">
        <v>450</v>
      </c>
      <c r="D137" s="81">
        <f>+SUMPRODUCT(('PA 2021'!$N$9:$N$107=B137)*1,'PA 2021'!$AI$9:$AI$107,'PA 2021'!$Y$9:$Y$107)</f>
        <v>0</v>
      </c>
      <c r="E137" s="54">
        <f t="shared" si="2"/>
        <v>0</v>
      </c>
    </row>
    <row r="138" spans="2:5" ht="38.25" x14ac:dyDescent="0.25">
      <c r="B138" s="31">
        <v>2131</v>
      </c>
      <c r="C138" s="32" t="s">
        <v>816</v>
      </c>
      <c r="D138" s="81">
        <f>+SUMPRODUCT(('PA 2021'!$N$9:$N$107=B138)*1,'PA 2021'!$AI$9:$AI$107,'PA 2021'!$Y$9:$Y$107)</f>
        <v>0</v>
      </c>
      <c r="E138" s="54">
        <f t="shared" si="2"/>
        <v>0</v>
      </c>
    </row>
    <row r="139" spans="2:5" ht="25.5" x14ac:dyDescent="0.25">
      <c r="B139" s="31">
        <v>2132</v>
      </c>
      <c r="C139" s="32" t="s">
        <v>460</v>
      </c>
      <c r="D139" s="81">
        <f>+SUMPRODUCT(('PA 2021'!$N$9:$N$107=B139)*1,'PA 2021'!$AI$9:$AI$107,'PA 2021'!$Y$9:$Y$107)</f>
        <v>0</v>
      </c>
      <c r="E139" s="54">
        <f t="shared" si="2"/>
        <v>0</v>
      </c>
    </row>
    <row r="140" spans="2:5" ht="38.25" x14ac:dyDescent="0.25">
      <c r="B140" s="31">
        <v>2141</v>
      </c>
      <c r="C140" s="32" t="s">
        <v>817</v>
      </c>
      <c r="D140" s="81">
        <f>+SUMPRODUCT(('PA 2021'!$N$9:$N$107=B140)*1,'PA 2021'!$AI$9:$AI$107,'PA 2021'!$Y$9:$Y$107)</f>
        <v>0</v>
      </c>
      <c r="E140" s="54">
        <f t="shared" si="2"/>
        <v>0</v>
      </c>
    </row>
    <row r="141" spans="2:5" ht="38.25" x14ac:dyDescent="0.25">
      <c r="B141" s="31">
        <v>2142</v>
      </c>
      <c r="C141" s="32" t="s">
        <v>818</v>
      </c>
      <c r="D141" s="81">
        <f>+SUMPRODUCT(('PA 2021'!$N$9:$N$107=B141)*1,'PA 2021'!$AI$9:$AI$107,'PA 2021'!$Y$9:$Y$107)</f>
        <v>0</v>
      </c>
      <c r="E141" s="54">
        <f t="shared" si="2"/>
        <v>0</v>
      </c>
    </row>
    <row r="142" spans="2:5" ht="38.25" x14ac:dyDescent="0.25">
      <c r="B142" s="31">
        <v>2211</v>
      </c>
      <c r="C142" s="32" t="s">
        <v>432</v>
      </c>
      <c r="D142" s="81">
        <f>+SUMPRODUCT(('PA 2021'!$N$9:$N$107=B142)*1,'PA 2021'!$AI$9:$AI$107,'PA 2021'!$Y$9:$Y$107)</f>
        <v>0</v>
      </c>
      <c r="E142" s="54">
        <f t="shared" si="2"/>
        <v>0</v>
      </c>
    </row>
    <row r="143" spans="2:5" ht="25.5" x14ac:dyDescent="0.25">
      <c r="B143" s="31">
        <v>2212</v>
      </c>
      <c r="C143" s="32" t="s">
        <v>430</v>
      </c>
      <c r="D143" s="81">
        <f>+SUMPRODUCT(('PA 2021'!$N$9:$N$107=B143)*1,'PA 2021'!$AI$9:$AI$107,'PA 2021'!$Y$9:$Y$107)</f>
        <v>0</v>
      </c>
      <c r="E143" s="54">
        <f t="shared" si="2"/>
        <v>0</v>
      </c>
    </row>
    <row r="144" spans="2:5" ht="25.5" x14ac:dyDescent="0.25">
      <c r="B144" s="31">
        <v>2213</v>
      </c>
      <c r="C144" s="32" t="s">
        <v>819</v>
      </c>
      <c r="D144" s="81">
        <f>+SUMPRODUCT(('PA 2021'!$N$9:$N$107=B144)*1,'PA 2021'!$AI$9:$AI$107,'PA 2021'!$Y$9:$Y$107)</f>
        <v>0</v>
      </c>
      <c r="E144" s="54">
        <f t="shared" si="2"/>
        <v>0</v>
      </c>
    </row>
    <row r="145" spans="2:5" ht="51" x14ac:dyDescent="0.25">
      <c r="B145" s="31">
        <v>2214</v>
      </c>
      <c r="C145" s="32" t="s">
        <v>820</v>
      </c>
      <c r="D145" s="81">
        <f>+SUMPRODUCT(('PA 2021'!$N$9:$N$107=B145)*1,'PA 2021'!$AI$9:$AI$107,'PA 2021'!$Y$9:$Y$107)</f>
        <v>0</v>
      </c>
      <c r="E145" s="54">
        <f t="shared" si="2"/>
        <v>0</v>
      </c>
    </row>
    <row r="146" spans="2:5" ht="25.5" x14ac:dyDescent="0.25">
      <c r="B146" s="31">
        <v>2215</v>
      </c>
      <c r="C146" s="32" t="s">
        <v>431</v>
      </c>
      <c r="D146" s="81">
        <f>+SUMPRODUCT(('PA 2021'!$N$9:$N$107=B146)*1,'PA 2021'!$AI$9:$AI$107,'PA 2021'!$Y$9:$Y$107)</f>
        <v>0</v>
      </c>
      <c r="E146" s="54">
        <f t="shared" si="2"/>
        <v>0</v>
      </c>
    </row>
    <row r="147" spans="2:5" ht="25.5" x14ac:dyDescent="0.25">
      <c r="B147" s="31">
        <v>2216</v>
      </c>
      <c r="C147" s="32" t="s">
        <v>427</v>
      </c>
      <c r="D147" s="81">
        <f>+SUMPRODUCT(('PA 2021'!$N$9:$N$107=B147)*1,'PA 2021'!$AI$9:$AI$107,'PA 2021'!$Y$9:$Y$107)</f>
        <v>0</v>
      </c>
      <c r="E147" s="54">
        <f t="shared" si="2"/>
        <v>0</v>
      </c>
    </row>
    <row r="148" spans="2:5" ht="25.5" x14ac:dyDescent="0.25">
      <c r="B148" s="31">
        <v>2311</v>
      </c>
      <c r="C148" s="32" t="s">
        <v>821</v>
      </c>
      <c r="D148" s="81">
        <f>+SUMPRODUCT(('PA 2021'!$N$9:$N$107=B148)*1,'PA 2021'!$AI$9:$AI$107,'PA 2021'!$Y$9:$Y$107)</f>
        <v>0</v>
      </c>
      <c r="E148" s="54">
        <f t="shared" si="2"/>
        <v>0</v>
      </c>
    </row>
    <row r="149" spans="2:5" ht="38.25" x14ac:dyDescent="0.25">
      <c r="B149" s="31">
        <v>2312</v>
      </c>
      <c r="C149" s="32" t="s">
        <v>822</v>
      </c>
      <c r="D149" s="81">
        <f>+SUMPRODUCT(('PA 2021'!$N$9:$N$107=B149)*1,'PA 2021'!$AI$9:$AI$107,'PA 2021'!$Y$9:$Y$107)</f>
        <v>0</v>
      </c>
      <c r="E149" s="54">
        <f t="shared" si="2"/>
        <v>0</v>
      </c>
    </row>
    <row r="150" spans="2:5" ht="51" x14ac:dyDescent="0.25">
      <c r="B150" s="31">
        <v>2313</v>
      </c>
      <c r="C150" s="32" t="s">
        <v>823</v>
      </c>
      <c r="D150" s="81">
        <f>+SUMPRODUCT(('PA 2021'!$N$9:$N$107=B150)*1,'PA 2021'!$AI$9:$AI$107,'PA 2021'!$Y$9:$Y$107)</f>
        <v>0</v>
      </c>
      <c r="E150" s="54">
        <f t="shared" si="2"/>
        <v>0</v>
      </c>
    </row>
    <row r="151" spans="2:5" ht="51" x14ac:dyDescent="0.25">
      <c r="B151" s="31">
        <v>2314</v>
      </c>
      <c r="C151" s="32" t="s">
        <v>824</v>
      </c>
      <c r="D151" s="81">
        <f>+SUMPRODUCT(('PA 2021'!$N$9:$N$107=B151)*1,'PA 2021'!$AI$9:$AI$107,'PA 2021'!$Y$9:$Y$107)</f>
        <v>0</v>
      </c>
      <c r="E151" s="54">
        <f t="shared" si="2"/>
        <v>0</v>
      </c>
    </row>
    <row r="152" spans="2:5" ht="38.25" x14ac:dyDescent="0.25">
      <c r="B152" s="31">
        <v>2315</v>
      </c>
      <c r="C152" s="32" t="s">
        <v>413</v>
      </c>
      <c r="D152" s="81">
        <f>+SUMPRODUCT(('PA 2021'!$N$9:$N$107=B152)*1,'PA 2021'!$AI$9:$AI$107,'PA 2021'!$Y$9:$Y$107)</f>
        <v>0</v>
      </c>
      <c r="E152" s="54">
        <f t="shared" si="2"/>
        <v>0</v>
      </c>
    </row>
    <row r="153" spans="2:5" ht="25.5" x14ac:dyDescent="0.25">
      <c r="B153" s="31">
        <v>2321</v>
      </c>
      <c r="C153" s="32" t="s">
        <v>407</v>
      </c>
      <c r="D153" s="81">
        <f>+SUMPRODUCT(('PA 2021'!$N$9:$N$107=B153)*1,'PA 2021'!$AI$9:$AI$107,'PA 2021'!$Y$9:$Y$107)</f>
        <v>0</v>
      </c>
      <c r="E153" s="54">
        <f t="shared" si="2"/>
        <v>0</v>
      </c>
    </row>
    <row r="154" spans="2:5" ht="25.5" x14ac:dyDescent="0.25">
      <c r="B154" s="31">
        <v>2322</v>
      </c>
      <c r="C154" s="32" t="s">
        <v>405</v>
      </c>
      <c r="D154" s="81">
        <f>+SUMPRODUCT(('PA 2021'!$N$9:$N$107=B154)*1,'PA 2021'!$AI$9:$AI$107,'PA 2021'!$Y$9:$Y$107)</f>
        <v>0</v>
      </c>
      <c r="E154" s="54">
        <f t="shared" si="2"/>
        <v>0</v>
      </c>
    </row>
    <row r="155" spans="2:5" ht="25.5" x14ac:dyDescent="0.25">
      <c r="B155" s="31">
        <v>2323</v>
      </c>
      <c r="C155" s="32" t="s">
        <v>406</v>
      </c>
      <c r="D155" s="81">
        <f>+SUMPRODUCT(('PA 2021'!$N$9:$N$107=B155)*1,'PA 2021'!$AI$9:$AI$107,'PA 2021'!$Y$9:$Y$107)</f>
        <v>0</v>
      </c>
      <c r="E155" s="54">
        <f t="shared" si="2"/>
        <v>0</v>
      </c>
    </row>
    <row r="156" spans="2:5" x14ac:dyDescent="0.25">
      <c r="B156" s="31">
        <v>2324</v>
      </c>
      <c r="C156" s="32" t="s">
        <v>408</v>
      </c>
      <c r="D156" s="81">
        <f>+SUMPRODUCT(('PA 2021'!$N$9:$N$107=B156)*1,'PA 2021'!$AI$9:$AI$107,'PA 2021'!$Y$9:$Y$107)</f>
        <v>0</v>
      </c>
      <c r="E156" s="54">
        <f t="shared" si="2"/>
        <v>0</v>
      </c>
    </row>
    <row r="157" spans="2:5" ht="38.25" x14ac:dyDescent="0.25">
      <c r="B157" s="31">
        <v>2411</v>
      </c>
      <c r="C157" s="32" t="s">
        <v>470</v>
      </c>
      <c r="D157" s="81">
        <f>+SUMPRODUCT(('PA 2021'!$N$9:$N$107=B157)*1,'PA 2021'!$AI$9:$AI$107,'PA 2021'!$Y$9:$Y$107)</f>
        <v>0</v>
      </c>
      <c r="E157" s="54">
        <f t="shared" si="2"/>
        <v>0</v>
      </c>
    </row>
    <row r="158" spans="2:5" ht="25.5" x14ac:dyDescent="0.25">
      <c r="B158" s="31">
        <v>2412</v>
      </c>
      <c r="C158" s="32" t="s">
        <v>468</v>
      </c>
      <c r="D158" s="81">
        <f>+SUMPRODUCT(('PA 2021'!$N$9:$N$107=B158)*1,'PA 2021'!$AI$9:$AI$107,'PA 2021'!$Y$9:$Y$107)</f>
        <v>0</v>
      </c>
      <c r="E158" s="54">
        <f t="shared" si="2"/>
        <v>0</v>
      </c>
    </row>
    <row r="159" spans="2:5" ht="25.5" x14ac:dyDescent="0.25">
      <c r="B159" s="31">
        <v>2413</v>
      </c>
      <c r="C159" s="32" t="s">
        <v>825</v>
      </c>
      <c r="D159" s="81">
        <f>+SUMPRODUCT(('PA 2021'!$N$9:$N$107=B159)*1,'PA 2021'!$AI$9:$AI$107,'PA 2021'!$Y$9:$Y$107)</f>
        <v>0</v>
      </c>
      <c r="E159" s="54">
        <f t="shared" si="2"/>
        <v>0</v>
      </c>
    </row>
    <row r="160" spans="2:5" ht="25.5" x14ac:dyDescent="0.25">
      <c r="B160" s="31">
        <v>2414</v>
      </c>
      <c r="C160" s="32" t="s">
        <v>469</v>
      </c>
      <c r="D160" s="81">
        <f>+SUMPRODUCT(('PA 2021'!$N$9:$N$107=B160)*1,'PA 2021'!$AI$9:$AI$107,'PA 2021'!$Y$9:$Y$107)</f>
        <v>0</v>
      </c>
      <c r="E160" s="54">
        <f t="shared" si="2"/>
        <v>0</v>
      </c>
    </row>
    <row r="161" spans="2:5" x14ac:dyDescent="0.25">
      <c r="B161" s="31">
        <v>2415</v>
      </c>
      <c r="C161" s="32" t="s">
        <v>467</v>
      </c>
      <c r="D161" s="81">
        <f>+SUMPRODUCT(('PA 2021'!$N$9:$N$107=B161)*1,'PA 2021'!$AI$9:$AI$107,'PA 2021'!$Y$9:$Y$107)</f>
        <v>0</v>
      </c>
      <c r="E161" s="54">
        <f t="shared" si="2"/>
        <v>0</v>
      </c>
    </row>
    <row r="162" spans="2:5" x14ac:dyDescent="0.25">
      <c r="B162" s="31">
        <v>2416</v>
      </c>
      <c r="C162" s="32" t="s">
        <v>472</v>
      </c>
      <c r="D162" s="81">
        <f>+SUMPRODUCT(('PA 2021'!$N$9:$N$107=B162)*1,'PA 2021'!$AI$9:$AI$107,'PA 2021'!$Y$9:$Y$107)</f>
        <v>0</v>
      </c>
      <c r="E162" s="54">
        <f t="shared" si="2"/>
        <v>0</v>
      </c>
    </row>
    <row r="163" spans="2:5" ht="25.5" x14ac:dyDescent="0.25">
      <c r="B163" s="31">
        <v>2417</v>
      </c>
      <c r="C163" s="32" t="s">
        <v>466</v>
      </c>
      <c r="D163" s="81">
        <f>+SUMPRODUCT(('PA 2021'!$N$9:$N$107=B163)*1,'PA 2021'!$AI$9:$AI$107,'PA 2021'!$Y$9:$Y$107)</f>
        <v>0</v>
      </c>
      <c r="E163" s="54">
        <f t="shared" si="2"/>
        <v>0</v>
      </c>
    </row>
    <row r="164" spans="2:5" ht="25.5" x14ac:dyDescent="0.25">
      <c r="B164" s="31">
        <v>2418</v>
      </c>
      <c r="C164" s="32" t="s">
        <v>464</v>
      </c>
      <c r="D164" s="81">
        <f>+SUMPRODUCT(('PA 2021'!$N$9:$N$107=B164)*1,'PA 2021'!$AI$9:$AI$107,'PA 2021'!$Y$9:$Y$107)</f>
        <v>0</v>
      </c>
      <c r="E164" s="54">
        <f t="shared" si="2"/>
        <v>0</v>
      </c>
    </row>
    <row r="165" spans="2:5" ht="25.5" x14ac:dyDescent="0.25">
      <c r="B165" s="31">
        <v>2419</v>
      </c>
      <c r="C165" s="32" t="s">
        <v>471</v>
      </c>
      <c r="D165" s="81">
        <f>+SUMPRODUCT(('PA 2021'!$N$9:$N$107=B165)*1,'PA 2021'!$AI$9:$AI$107,'PA 2021'!$Y$9:$Y$107)</f>
        <v>0</v>
      </c>
      <c r="E165" s="54">
        <f t="shared" si="2"/>
        <v>0</v>
      </c>
    </row>
    <row r="166" spans="2:5" ht="38.25" x14ac:dyDescent="0.25">
      <c r="B166" s="31">
        <v>24110</v>
      </c>
      <c r="C166" s="32" t="s">
        <v>826</v>
      </c>
      <c r="D166" s="81">
        <f>+SUMPRODUCT(('PA 2021'!$N$9:$N$107=B166)*1,'PA 2021'!$AI$9:$AI$107,'PA 2021'!$Y$9:$Y$107)</f>
        <v>0</v>
      </c>
      <c r="E166" s="54">
        <f t="shared" si="2"/>
        <v>0</v>
      </c>
    </row>
    <row r="167" spans="2:5" ht="25.5" x14ac:dyDescent="0.25">
      <c r="B167" s="31">
        <v>2511</v>
      </c>
      <c r="C167" s="32" t="s">
        <v>438</v>
      </c>
      <c r="D167" s="81">
        <f>+SUMPRODUCT(('PA 2021'!$N$9:$N$107=B167)*1,'PA 2021'!$AI$9:$AI$107,'PA 2021'!$Y$9:$Y$107)</f>
        <v>0</v>
      </c>
      <c r="E167" s="54">
        <f t="shared" si="2"/>
        <v>0</v>
      </c>
    </row>
    <row r="168" spans="2:5" x14ac:dyDescent="0.25">
      <c r="B168" s="31">
        <v>2512</v>
      </c>
      <c r="C168" s="32" t="s">
        <v>827</v>
      </c>
      <c r="D168" s="81">
        <f>+SUMPRODUCT(('PA 2021'!$N$9:$N$107=B168)*1,'PA 2021'!$AI$9:$AI$107,'PA 2021'!$Y$9:$Y$107)</f>
        <v>0</v>
      </c>
      <c r="E168" s="54">
        <f t="shared" si="2"/>
        <v>0</v>
      </c>
    </row>
    <row r="169" spans="2:5" ht="25.5" x14ac:dyDescent="0.25">
      <c r="B169" s="31">
        <v>2513</v>
      </c>
      <c r="C169" s="32" t="s">
        <v>546</v>
      </c>
      <c r="D169" s="81">
        <f>+SUMPRODUCT(('PA 2021'!$N$9:$N$107=B169)*1,'PA 2021'!$AI$9:$AI$107,'PA 2021'!$Y$9:$Y$107)</f>
        <v>0</v>
      </c>
      <c r="E169" s="54">
        <f t="shared" si="2"/>
        <v>0</v>
      </c>
    </row>
    <row r="170" spans="2:5" ht="38.25" x14ac:dyDescent="0.25">
      <c r="B170" s="31">
        <v>2514</v>
      </c>
      <c r="C170" s="32" t="s">
        <v>547</v>
      </c>
      <c r="D170" s="81">
        <f>+SUMPRODUCT(('PA 2021'!$N$9:$N$107=B170)*1,'PA 2021'!$AI$9:$AI$107,'PA 2021'!$Y$9:$Y$107)</f>
        <v>0</v>
      </c>
      <c r="E170" s="54">
        <f t="shared" si="2"/>
        <v>0</v>
      </c>
    </row>
    <row r="171" spans="2:5" x14ac:dyDescent="0.25">
      <c r="B171" s="31">
        <v>2515</v>
      </c>
      <c r="C171" s="32" t="s">
        <v>828</v>
      </c>
      <c r="D171" s="81">
        <f>+SUMPRODUCT(('PA 2021'!$N$9:$N$107=B171)*1,'PA 2021'!$AI$9:$AI$107,'PA 2021'!$Y$9:$Y$107)</f>
        <v>0</v>
      </c>
      <c r="E171" s="54">
        <f t="shared" si="2"/>
        <v>0</v>
      </c>
    </row>
    <row r="172" spans="2:5" ht="38.25" x14ac:dyDescent="0.25">
      <c r="B172" s="31">
        <v>2516</v>
      </c>
      <c r="C172" s="32" t="s">
        <v>829</v>
      </c>
      <c r="D172" s="81">
        <f>+SUMPRODUCT(('PA 2021'!$N$9:$N$107=B172)*1,'PA 2021'!$AI$9:$AI$107,'PA 2021'!$Y$9:$Y$107)</f>
        <v>0</v>
      </c>
      <c r="E172" s="54">
        <f t="shared" si="2"/>
        <v>0</v>
      </c>
    </row>
    <row r="173" spans="2:5" x14ac:dyDescent="0.25">
      <c r="B173" s="31">
        <v>2517</v>
      </c>
      <c r="C173" s="32" t="s">
        <v>830</v>
      </c>
      <c r="D173" s="81">
        <f>+SUMPRODUCT(('PA 2021'!$N$9:$N$107=B173)*1,'PA 2021'!$AI$9:$AI$107,'PA 2021'!$Y$9:$Y$107)</f>
        <v>0</v>
      </c>
      <c r="E173" s="54">
        <f t="shared" si="2"/>
        <v>0</v>
      </c>
    </row>
    <row r="174" spans="2:5" x14ac:dyDescent="0.25">
      <c r="B174" s="31">
        <v>2518</v>
      </c>
      <c r="C174" s="32" t="s">
        <v>442</v>
      </c>
      <c r="D174" s="81">
        <f>+SUMPRODUCT(('PA 2021'!$N$9:$N$107=B174)*1,'PA 2021'!$AI$9:$AI$107,'PA 2021'!$Y$9:$Y$107)</f>
        <v>0</v>
      </c>
      <c r="E174" s="54">
        <f t="shared" si="2"/>
        <v>0</v>
      </c>
    </row>
    <row r="175" spans="2:5" ht="38.25" x14ac:dyDescent="0.25">
      <c r="B175" s="31">
        <v>2519</v>
      </c>
      <c r="C175" s="32" t="s">
        <v>831</v>
      </c>
      <c r="D175" s="81">
        <f>+SUMPRODUCT(('PA 2021'!$N$9:$N$107=B175)*1,'PA 2021'!$AI$9:$AI$107,'PA 2021'!$Y$9:$Y$107)</f>
        <v>0</v>
      </c>
      <c r="E175" s="54">
        <f t="shared" si="2"/>
        <v>0</v>
      </c>
    </row>
    <row r="176" spans="2:5" ht="38.25" x14ac:dyDescent="0.25">
      <c r="B176" s="31">
        <v>25110</v>
      </c>
      <c r="C176" s="32" t="s">
        <v>832</v>
      </c>
      <c r="D176" s="81">
        <f>+SUMPRODUCT(('PA 2021'!$N$9:$N$107=B176)*1,'PA 2021'!$AI$9:$AI$107,'PA 2021'!$Y$9:$Y$107)</f>
        <v>0</v>
      </c>
      <c r="E176" s="54">
        <f t="shared" si="2"/>
        <v>0</v>
      </c>
    </row>
    <row r="177" spans="2:5" ht="25.5" x14ac:dyDescent="0.25">
      <c r="B177" s="31">
        <v>2521</v>
      </c>
      <c r="C177" s="32" t="s">
        <v>446</v>
      </c>
      <c r="D177" s="81">
        <f>+SUMPRODUCT(('PA 2021'!$N$9:$N$107=B177)*1,'PA 2021'!$AI$9:$AI$107,'PA 2021'!$Y$9:$Y$107)</f>
        <v>0</v>
      </c>
      <c r="E177" s="54">
        <f t="shared" si="2"/>
        <v>0</v>
      </c>
    </row>
    <row r="178" spans="2:5" ht="25.5" x14ac:dyDescent="0.25">
      <c r="B178" s="31">
        <v>2522</v>
      </c>
      <c r="C178" s="32" t="s">
        <v>447</v>
      </c>
      <c r="D178" s="81">
        <f>+SUMPRODUCT(('PA 2021'!$N$9:$N$107=B178)*1,'PA 2021'!$AI$9:$AI$107,'PA 2021'!$Y$9:$Y$107)</f>
        <v>0</v>
      </c>
      <c r="E178" s="54">
        <f t="shared" si="2"/>
        <v>0</v>
      </c>
    </row>
    <row r="179" spans="2:5" ht="25.5" x14ac:dyDescent="0.25">
      <c r="B179" s="31">
        <v>2611</v>
      </c>
      <c r="C179" s="32" t="s">
        <v>833</v>
      </c>
      <c r="D179" s="81">
        <f>+SUMPRODUCT(('PA 2021'!$N$9:$N$107=B179)*1,'PA 2021'!$AI$9:$AI$107,'PA 2021'!$Y$9:$Y$107)</f>
        <v>0</v>
      </c>
      <c r="E179" s="54">
        <f t="shared" si="2"/>
        <v>0</v>
      </c>
    </row>
    <row r="180" spans="2:5" ht="25.5" x14ac:dyDescent="0.25">
      <c r="B180" s="31">
        <v>2612</v>
      </c>
      <c r="C180" s="32" t="s">
        <v>422</v>
      </c>
      <c r="D180" s="81">
        <f>+SUMPRODUCT(('PA 2021'!$N$9:$N$107=B180)*1,'PA 2021'!$AI$9:$AI$107,'PA 2021'!$Y$9:$Y$107)</f>
        <v>0</v>
      </c>
      <c r="E180" s="54">
        <f t="shared" si="2"/>
        <v>0</v>
      </c>
    </row>
    <row r="181" spans="2:5" ht="25.5" x14ac:dyDescent="0.25">
      <c r="B181" s="31">
        <v>2613</v>
      </c>
      <c r="C181" s="32" t="s">
        <v>834</v>
      </c>
      <c r="D181" s="81">
        <f>+SUMPRODUCT(('PA 2021'!$N$9:$N$107=B181)*1,'PA 2021'!$AI$9:$AI$107,'PA 2021'!$Y$9:$Y$107)</f>
        <v>0</v>
      </c>
      <c r="E181" s="54">
        <f t="shared" si="2"/>
        <v>0</v>
      </c>
    </row>
    <row r="182" spans="2:5" ht="25.5" x14ac:dyDescent="0.25">
      <c r="B182" s="31">
        <v>2621</v>
      </c>
      <c r="C182" s="32" t="s">
        <v>835</v>
      </c>
      <c r="D182" s="81">
        <f>+SUMPRODUCT(('PA 2021'!$N$9:$N$107=B182)*1,'PA 2021'!$AI$9:$AI$107,'PA 2021'!$Y$9:$Y$107)</f>
        <v>0</v>
      </c>
      <c r="E182" s="54">
        <f t="shared" si="2"/>
        <v>0</v>
      </c>
    </row>
    <row r="183" spans="2:5" x14ac:dyDescent="0.25">
      <c r="B183" s="31">
        <v>2622</v>
      </c>
      <c r="C183" s="32" t="s">
        <v>419</v>
      </c>
      <c r="D183" s="81">
        <f>+SUMPRODUCT(('PA 2021'!$N$9:$N$107=B183)*1,'PA 2021'!$AI$9:$AI$107,'PA 2021'!$Y$9:$Y$107)</f>
        <v>0</v>
      </c>
      <c r="E183" s="54">
        <f t="shared" si="2"/>
        <v>0</v>
      </c>
    </row>
    <row r="184" spans="2:5" ht="25.5" x14ac:dyDescent="0.25">
      <c r="B184" s="31">
        <v>2623</v>
      </c>
      <c r="C184" s="32" t="s">
        <v>417</v>
      </c>
      <c r="D184" s="81">
        <f>+SUMPRODUCT(('PA 2021'!$N$9:$N$107=B184)*1,'PA 2021'!$AI$9:$AI$107,'PA 2021'!$Y$9:$Y$107)</f>
        <v>0</v>
      </c>
      <c r="E184" s="54">
        <f t="shared" si="2"/>
        <v>0</v>
      </c>
    </row>
    <row r="185" spans="2:5" ht="25.5" x14ac:dyDescent="0.25">
      <c r="B185" s="31">
        <v>2624</v>
      </c>
      <c r="C185" s="32" t="s">
        <v>836</v>
      </c>
      <c r="D185" s="81">
        <f>+SUMPRODUCT(('PA 2021'!$N$9:$N$107=B185)*1,'PA 2021'!$AI$9:$AI$107,'PA 2021'!$Y$9:$Y$107)</f>
        <v>0</v>
      </c>
      <c r="E185" s="54">
        <f t="shared" si="2"/>
        <v>0</v>
      </c>
    </row>
    <row r="186" spans="2:5" ht="51" x14ac:dyDescent="0.25">
      <c r="B186" s="31">
        <v>3111</v>
      </c>
      <c r="C186" s="32" t="s">
        <v>331</v>
      </c>
      <c r="D186" s="81">
        <f>+SUMPRODUCT(('PA 2021'!$N$9:$N$107=B186)*1,'PA 2021'!$AI$9:$AI$107,'PA 2021'!$Y$9:$Y$107)</f>
        <v>0</v>
      </c>
      <c r="E186" s="54">
        <f t="shared" si="2"/>
        <v>0</v>
      </c>
    </row>
    <row r="187" spans="2:5" ht="38.25" x14ac:dyDescent="0.25">
      <c r="B187" s="31">
        <v>3112</v>
      </c>
      <c r="C187" s="32" t="s">
        <v>332</v>
      </c>
      <c r="D187" s="81">
        <f>+SUMPRODUCT(('PA 2021'!$N$9:$N$107=B187)*1,'PA 2021'!$AI$9:$AI$107,'PA 2021'!$Y$9:$Y$107)</f>
        <v>0</v>
      </c>
      <c r="E187" s="54">
        <f t="shared" si="2"/>
        <v>0</v>
      </c>
    </row>
    <row r="188" spans="2:5" ht="51" x14ac:dyDescent="0.25">
      <c r="B188" s="31">
        <v>3121</v>
      </c>
      <c r="C188" s="32" t="s">
        <v>349</v>
      </c>
      <c r="D188" s="81">
        <f>+SUMPRODUCT(('PA 2021'!$N$9:$N$107=B188)*1,'PA 2021'!$AI$9:$AI$107,'PA 2021'!$Y$9:$Y$107)</f>
        <v>0</v>
      </c>
      <c r="E188" s="54">
        <f t="shared" si="2"/>
        <v>0</v>
      </c>
    </row>
    <row r="189" spans="2:5" ht="51" x14ac:dyDescent="0.25">
      <c r="B189" s="31">
        <v>3122</v>
      </c>
      <c r="C189" s="32" t="s">
        <v>837</v>
      </c>
      <c r="D189" s="81">
        <f>+SUMPRODUCT(('PA 2021'!$N$9:$N$107=B189)*1,'PA 2021'!$AI$9:$AI$107,'PA 2021'!$Y$9:$Y$107)</f>
        <v>0</v>
      </c>
      <c r="E189" s="54">
        <f t="shared" si="2"/>
        <v>0</v>
      </c>
    </row>
    <row r="190" spans="2:5" ht="25.5" x14ac:dyDescent="0.25">
      <c r="B190" s="31">
        <v>3123</v>
      </c>
      <c r="C190" s="32" t="s">
        <v>350</v>
      </c>
      <c r="D190" s="81">
        <f>+SUMPRODUCT(('PA 2021'!$N$9:$N$107=B190)*1,'PA 2021'!$AI$9:$AI$107,'PA 2021'!$Y$9:$Y$107)</f>
        <v>0</v>
      </c>
      <c r="E190" s="54">
        <f t="shared" si="2"/>
        <v>0</v>
      </c>
    </row>
    <row r="191" spans="2:5" ht="89.25" x14ac:dyDescent="0.25">
      <c r="B191" s="31">
        <v>3131</v>
      </c>
      <c r="C191" s="32" t="s">
        <v>336</v>
      </c>
      <c r="D191" s="81">
        <f>+SUMPRODUCT(('PA 2021'!$N$9:$N$107=B191)*1,'PA 2021'!$AI$9:$AI$107,'PA 2021'!$Y$9:$Y$107)</f>
        <v>0</v>
      </c>
      <c r="E191" s="54">
        <f t="shared" si="2"/>
        <v>0</v>
      </c>
    </row>
    <row r="192" spans="2:5" ht="76.5" x14ac:dyDescent="0.25">
      <c r="B192" s="31">
        <v>3132</v>
      </c>
      <c r="C192" s="32" t="s">
        <v>838</v>
      </c>
      <c r="D192" s="81">
        <f>+SUMPRODUCT(('PA 2021'!$N$9:$N$107=B192)*1,'PA 2021'!$AI$9:$AI$107,'PA 2021'!$Y$9:$Y$107)</f>
        <v>0</v>
      </c>
      <c r="E192" s="54">
        <f t="shared" si="2"/>
        <v>0</v>
      </c>
    </row>
    <row r="193" spans="2:5" ht="51" x14ac:dyDescent="0.25">
      <c r="B193" s="31">
        <v>3133</v>
      </c>
      <c r="C193" s="32" t="s">
        <v>337</v>
      </c>
      <c r="D193" s="81">
        <f>+SUMPRODUCT(('PA 2021'!$N$9:$N$107=B193)*1,'PA 2021'!$AI$9:$AI$107,'PA 2021'!$Y$9:$Y$107)</f>
        <v>0</v>
      </c>
      <c r="E193" s="54">
        <f t="shared" si="2"/>
        <v>0</v>
      </c>
    </row>
    <row r="194" spans="2:5" ht="25.5" x14ac:dyDescent="0.25">
      <c r="B194" s="31">
        <v>3134</v>
      </c>
      <c r="C194" s="32" t="s">
        <v>334</v>
      </c>
      <c r="D194" s="81">
        <f>+SUMPRODUCT(('PA 2021'!$N$9:$N$107=B194)*1,'PA 2021'!$AI$9:$AI$107,'PA 2021'!$Y$9:$Y$107)</f>
        <v>0</v>
      </c>
      <c r="E194" s="54">
        <f t="shared" si="2"/>
        <v>0</v>
      </c>
    </row>
    <row r="195" spans="2:5" ht="38.25" x14ac:dyDescent="0.25">
      <c r="B195" s="31">
        <v>3135</v>
      </c>
      <c r="C195" s="32" t="s">
        <v>339</v>
      </c>
      <c r="D195" s="81">
        <f>+SUMPRODUCT(('PA 2021'!$N$9:$N$107=B195)*1,'PA 2021'!$AI$9:$AI$107,'PA 2021'!$Y$9:$Y$107)</f>
        <v>0</v>
      </c>
      <c r="E195" s="54">
        <f t="shared" ref="E195:E258" si="3">+IF(D195&gt;1,1,D195)</f>
        <v>0</v>
      </c>
    </row>
    <row r="196" spans="2:5" ht="51" x14ac:dyDescent="0.25">
      <c r="B196" s="31">
        <v>3136</v>
      </c>
      <c r="C196" s="32" t="s">
        <v>839</v>
      </c>
      <c r="D196" s="81">
        <f>+SUMPRODUCT(('PA 2021'!$N$9:$N$107=B196)*1,'PA 2021'!$AI$9:$AI$107,'PA 2021'!$Y$9:$Y$107)</f>
        <v>0</v>
      </c>
      <c r="E196" s="54">
        <f t="shared" si="3"/>
        <v>0</v>
      </c>
    </row>
    <row r="197" spans="2:5" ht="51" x14ac:dyDescent="0.25">
      <c r="B197" s="31">
        <v>3141</v>
      </c>
      <c r="C197" s="32" t="s">
        <v>345</v>
      </c>
      <c r="D197" s="81">
        <f>+SUMPRODUCT(('PA 2021'!$N$9:$N$107=B197)*1,'PA 2021'!$AI$9:$AI$107,'PA 2021'!$Y$9:$Y$107)</f>
        <v>0</v>
      </c>
      <c r="E197" s="54">
        <f t="shared" si="3"/>
        <v>0</v>
      </c>
    </row>
    <row r="198" spans="2:5" ht="51" x14ac:dyDescent="0.25">
      <c r="B198" s="31">
        <v>3142</v>
      </c>
      <c r="C198" s="32" t="s">
        <v>341</v>
      </c>
      <c r="D198" s="81">
        <f>+SUMPRODUCT(('PA 2021'!$N$9:$N$107=B198)*1,'PA 2021'!$AI$9:$AI$107,'PA 2021'!$Y$9:$Y$107)</f>
        <v>0</v>
      </c>
      <c r="E198" s="54">
        <f t="shared" si="3"/>
        <v>0</v>
      </c>
    </row>
    <row r="199" spans="2:5" ht="38.25" x14ac:dyDescent="0.25">
      <c r="B199" s="31">
        <v>3143</v>
      </c>
      <c r="C199" s="32" t="s">
        <v>342</v>
      </c>
      <c r="D199" s="81">
        <f>+SUMPRODUCT(('PA 2021'!$N$9:$N$107=B199)*1,'PA 2021'!$AI$9:$AI$107,'PA 2021'!$Y$9:$Y$107)</f>
        <v>0</v>
      </c>
      <c r="E199" s="54">
        <f t="shared" si="3"/>
        <v>0</v>
      </c>
    </row>
    <row r="200" spans="2:5" ht="51" x14ac:dyDescent="0.25">
      <c r="B200" s="31">
        <v>3144</v>
      </c>
      <c r="C200" s="32" t="s">
        <v>344</v>
      </c>
      <c r="D200" s="81">
        <f>+SUMPRODUCT(('PA 2021'!$N$9:$N$107=B200)*1,'PA 2021'!$AI$9:$AI$107,'PA 2021'!$Y$9:$Y$107)</f>
        <v>0</v>
      </c>
      <c r="E200" s="54">
        <f t="shared" si="3"/>
        <v>0</v>
      </c>
    </row>
    <row r="201" spans="2:5" ht="89.25" x14ac:dyDescent="0.25">
      <c r="B201" s="31">
        <v>3145</v>
      </c>
      <c r="C201" s="32" t="s">
        <v>343</v>
      </c>
      <c r="D201" s="81">
        <f>+SUMPRODUCT(('PA 2021'!$N$9:$N$107=B201)*1,'PA 2021'!$AI$9:$AI$107,'PA 2021'!$Y$9:$Y$107)</f>
        <v>0</v>
      </c>
      <c r="E201" s="54">
        <f t="shared" si="3"/>
        <v>0</v>
      </c>
    </row>
    <row r="202" spans="2:5" ht="25.5" x14ac:dyDescent="0.25">
      <c r="B202" s="31">
        <v>3146</v>
      </c>
      <c r="C202" s="32" t="s">
        <v>840</v>
      </c>
      <c r="D202" s="81">
        <f>+SUMPRODUCT(('PA 2021'!$N$9:$N$107=B202)*1,'PA 2021'!$AI$9:$AI$107,'PA 2021'!$Y$9:$Y$107)</f>
        <v>0</v>
      </c>
      <c r="E202" s="54">
        <f t="shared" si="3"/>
        <v>0</v>
      </c>
    </row>
    <row r="203" spans="2:5" ht="76.5" x14ac:dyDescent="0.25">
      <c r="B203" s="31">
        <v>3151</v>
      </c>
      <c r="C203" s="32" t="s">
        <v>352</v>
      </c>
      <c r="D203" s="81">
        <f>+SUMPRODUCT(('PA 2021'!$N$9:$N$107=B203)*1,'PA 2021'!$AI$9:$AI$107,'PA 2021'!$Y$9:$Y$107)</f>
        <v>0</v>
      </c>
      <c r="E203" s="54">
        <f t="shared" si="3"/>
        <v>0</v>
      </c>
    </row>
    <row r="204" spans="2:5" ht="63.75" x14ac:dyDescent="0.25">
      <c r="B204" s="31">
        <v>3152</v>
      </c>
      <c r="C204" s="32" t="s">
        <v>841</v>
      </c>
      <c r="D204" s="81">
        <f>+SUMPRODUCT(('PA 2021'!$N$9:$N$107=B204)*1,'PA 2021'!$AI$9:$AI$107,'PA 2021'!$Y$9:$Y$107)</f>
        <v>0</v>
      </c>
      <c r="E204" s="54">
        <f t="shared" si="3"/>
        <v>0</v>
      </c>
    </row>
    <row r="205" spans="2:5" ht="25.5" x14ac:dyDescent="0.25">
      <c r="B205" s="31">
        <v>3153</v>
      </c>
      <c r="C205" s="32" t="s">
        <v>354</v>
      </c>
      <c r="D205" s="81">
        <f>+SUMPRODUCT(('PA 2021'!$N$9:$N$107=B205)*1,'PA 2021'!$AI$9:$AI$107,'PA 2021'!$Y$9:$Y$107)</f>
        <v>0</v>
      </c>
      <c r="E205" s="54">
        <f t="shared" si="3"/>
        <v>0</v>
      </c>
    </row>
    <row r="206" spans="2:5" ht="76.5" x14ac:dyDescent="0.25">
      <c r="B206" s="31">
        <v>3211</v>
      </c>
      <c r="C206" s="32" t="s">
        <v>379</v>
      </c>
      <c r="D206" s="81">
        <f>+SUMPRODUCT(('PA 2021'!$N$9:$N$107=B206)*1,'PA 2021'!$AI$9:$AI$107,'PA 2021'!$Y$9:$Y$107)</f>
        <v>0</v>
      </c>
      <c r="E206" s="54">
        <f t="shared" si="3"/>
        <v>0</v>
      </c>
    </row>
    <row r="207" spans="2:5" ht="63.75" x14ac:dyDescent="0.25">
      <c r="B207" s="31">
        <v>3212</v>
      </c>
      <c r="C207" s="32" t="s">
        <v>842</v>
      </c>
      <c r="D207" s="81">
        <f>+SUMPRODUCT(('PA 2021'!$N$9:$N$107=B207)*1,'PA 2021'!$AI$9:$AI$107,'PA 2021'!$Y$9:$Y$107)</f>
        <v>0</v>
      </c>
      <c r="E207" s="54">
        <f t="shared" si="3"/>
        <v>0</v>
      </c>
    </row>
    <row r="208" spans="2:5" ht="38.25" x14ac:dyDescent="0.25">
      <c r="B208" s="31">
        <v>3213</v>
      </c>
      <c r="C208" s="32" t="s">
        <v>382</v>
      </c>
      <c r="D208" s="81">
        <f>+SUMPRODUCT(('PA 2021'!$N$9:$N$107=B208)*1,'PA 2021'!$AI$9:$AI$107,'PA 2021'!$Y$9:$Y$107)</f>
        <v>0</v>
      </c>
      <c r="E208" s="54">
        <f t="shared" si="3"/>
        <v>0</v>
      </c>
    </row>
    <row r="209" spans="2:5" ht="38.25" x14ac:dyDescent="0.25">
      <c r="B209" s="31">
        <v>3214</v>
      </c>
      <c r="C209" s="32" t="s">
        <v>843</v>
      </c>
      <c r="D209" s="81">
        <f>+SUMPRODUCT(('PA 2021'!$N$9:$N$107=B209)*1,'PA 2021'!$AI$9:$AI$107,'PA 2021'!$Y$9:$Y$107)</f>
        <v>0</v>
      </c>
      <c r="E209" s="54">
        <f t="shared" si="3"/>
        <v>0</v>
      </c>
    </row>
    <row r="210" spans="2:5" ht="38.25" x14ac:dyDescent="0.25">
      <c r="B210" s="31">
        <v>3221</v>
      </c>
      <c r="C210" s="32" t="s">
        <v>844</v>
      </c>
      <c r="D210" s="81">
        <f>+SUMPRODUCT(('PA 2021'!$N$9:$N$107=B210)*1,'PA 2021'!$AI$9:$AI$107,'PA 2021'!$Y$9:$Y$107)</f>
        <v>0</v>
      </c>
      <c r="E210" s="54">
        <f t="shared" si="3"/>
        <v>0</v>
      </c>
    </row>
    <row r="211" spans="2:5" ht="63.75" x14ac:dyDescent="0.25">
      <c r="B211" s="31">
        <v>3222</v>
      </c>
      <c r="C211" s="32" t="s">
        <v>845</v>
      </c>
      <c r="D211" s="81">
        <f>+SUMPRODUCT(('PA 2021'!$N$9:$N$107=B211)*1,'PA 2021'!$AI$9:$AI$107,'PA 2021'!$Y$9:$Y$107)</f>
        <v>0</v>
      </c>
      <c r="E211" s="54">
        <f t="shared" si="3"/>
        <v>0</v>
      </c>
    </row>
    <row r="212" spans="2:5" ht="63.75" x14ac:dyDescent="0.25">
      <c r="B212" s="31">
        <v>3223</v>
      </c>
      <c r="C212" s="32" t="s">
        <v>846</v>
      </c>
      <c r="D212" s="81">
        <f>+SUMPRODUCT(('PA 2021'!$N$9:$N$107=B212)*1,'PA 2021'!$AI$9:$AI$107,'PA 2021'!$Y$9:$Y$107)</f>
        <v>0</v>
      </c>
      <c r="E212" s="54">
        <f t="shared" si="3"/>
        <v>0</v>
      </c>
    </row>
    <row r="213" spans="2:5" ht="25.5" x14ac:dyDescent="0.25">
      <c r="B213" s="31">
        <v>3224</v>
      </c>
      <c r="C213" s="32" t="s">
        <v>363</v>
      </c>
      <c r="D213" s="81">
        <f>+SUMPRODUCT(('PA 2021'!$N$9:$N$107=B213)*1,'PA 2021'!$AI$9:$AI$107,'PA 2021'!$Y$9:$Y$107)</f>
        <v>0</v>
      </c>
      <c r="E213" s="54">
        <f t="shared" si="3"/>
        <v>0</v>
      </c>
    </row>
    <row r="214" spans="2:5" ht="51" x14ac:dyDescent="0.25">
      <c r="B214" s="31">
        <v>3225</v>
      </c>
      <c r="C214" s="32" t="s">
        <v>847</v>
      </c>
      <c r="D214" s="81">
        <f>+SUMPRODUCT(('PA 2021'!$N$9:$N$107=B214)*1,'PA 2021'!$AI$9:$AI$107,'PA 2021'!$Y$9:$Y$107)</f>
        <v>0</v>
      </c>
      <c r="E214" s="54">
        <f t="shared" si="3"/>
        <v>0</v>
      </c>
    </row>
    <row r="215" spans="2:5" ht="25.5" x14ac:dyDescent="0.25">
      <c r="B215" s="31">
        <v>3226</v>
      </c>
      <c r="C215" s="32" t="s">
        <v>848</v>
      </c>
      <c r="D215" s="81">
        <f>+SUMPRODUCT(('PA 2021'!$N$9:$N$107=B215)*1,'PA 2021'!$AI$9:$AI$107,'PA 2021'!$Y$9:$Y$107)</f>
        <v>0</v>
      </c>
      <c r="E215" s="54">
        <f t="shared" si="3"/>
        <v>0</v>
      </c>
    </row>
    <row r="216" spans="2:5" ht="25.5" x14ac:dyDescent="0.25">
      <c r="B216" s="31">
        <v>3227</v>
      </c>
      <c r="C216" s="32" t="s">
        <v>849</v>
      </c>
      <c r="D216" s="81">
        <f>+SUMPRODUCT(('PA 2021'!$N$9:$N$107=B216)*1,'PA 2021'!$AI$9:$AI$107,'PA 2021'!$Y$9:$Y$107)</f>
        <v>0</v>
      </c>
      <c r="E216" s="54">
        <f t="shared" si="3"/>
        <v>0</v>
      </c>
    </row>
    <row r="217" spans="2:5" ht="63.75" x14ac:dyDescent="0.25">
      <c r="B217" s="31">
        <v>3231</v>
      </c>
      <c r="C217" s="32" t="s">
        <v>850</v>
      </c>
      <c r="D217" s="81">
        <f>+SUMPRODUCT(('PA 2021'!$N$9:$N$107=B217)*1,'PA 2021'!$AI$9:$AI$107,'PA 2021'!$Y$9:$Y$107)</f>
        <v>0</v>
      </c>
      <c r="E217" s="54">
        <f t="shared" si="3"/>
        <v>0</v>
      </c>
    </row>
    <row r="218" spans="2:5" ht="38.25" x14ac:dyDescent="0.25">
      <c r="B218" s="31">
        <v>3232</v>
      </c>
      <c r="C218" s="32" t="s">
        <v>851</v>
      </c>
      <c r="D218" s="81">
        <f>+SUMPRODUCT(('PA 2021'!$N$9:$N$107=B218)*1,'PA 2021'!$AI$9:$AI$107,'PA 2021'!$Y$9:$Y$107)</f>
        <v>0</v>
      </c>
      <c r="E218" s="54">
        <f t="shared" si="3"/>
        <v>0</v>
      </c>
    </row>
    <row r="219" spans="2:5" ht="63.75" x14ac:dyDescent="0.25">
      <c r="B219" s="31">
        <v>3233</v>
      </c>
      <c r="C219" s="32" t="s">
        <v>369</v>
      </c>
      <c r="D219" s="81">
        <f>+SUMPRODUCT(('PA 2021'!$N$9:$N$107=B219)*1,'PA 2021'!$AI$9:$AI$107,'PA 2021'!$Y$9:$Y$107)</f>
        <v>0</v>
      </c>
      <c r="E219" s="54">
        <f t="shared" si="3"/>
        <v>0</v>
      </c>
    </row>
    <row r="220" spans="2:5" ht="89.25" x14ac:dyDescent="0.25">
      <c r="B220" s="31">
        <v>3234</v>
      </c>
      <c r="C220" s="32" t="s">
        <v>366</v>
      </c>
      <c r="D220" s="81">
        <f>+SUMPRODUCT(('PA 2021'!$N$9:$N$107=B220)*1,'PA 2021'!$AI$9:$AI$107,'PA 2021'!$Y$9:$Y$107)</f>
        <v>0</v>
      </c>
      <c r="E220" s="54">
        <f t="shared" si="3"/>
        <v>0</v>
      </c>
    </row>
    <row r="221" spans="2:5" ht="38.25" x14ac:dyDescent="0.25">
      <c r="B221" s="31">
        <v>3235</v>
      </c>
      <c r="C221" s="32" t="s">
        <v>370</v>
      </c>
      <c r="D221" s="81">
        <f>+SUMPRODUCT(('PA 2021'!$N$9:$N$107=B221)*1,'PA 2021'!$AI$9:$AI$107,'PA 2021'!$Y$9:$Y$107)</f>
        <v>0</v>
      </c>
      <c r="E221" s="54">
        <f t="shared" si="3"/>
        <v>0</v>
      </c>
    </row>
    <row r="222" spans="2:5" ht="25.5" x14ac:dyDescent="0.25">
      <c r="B222" s="31">
        <v>3236</v>
      </c>
      <c r="C222" s="32" t="s">
        <v>852</v>
      </c>
      <c r="D222" s="81">
        <f>+SUMPRODUCT(('PA 2021'!$N$9:$N$107=B222)*1,'PA 2021'!$AI$9:$AI$107,'PA 2021'!$Y$9:$Y$107)</f>
        <v>0</v>
      </c>
      <c r="E222" s="54">
        <f t="shared" si="3"/>
        <v>0</v>
      </c>
    </row>
    <row r="223" spans="2:5" ht="25.5" x14ac:dyDescent="0.25">
      <c r="B223" s="31">
        <v>3237</v>
      </c>
      <c r="C223" s="32" t="s">
        <v>371</v>
      </c>
      <c r="D223" s="81">
        <f>+SUMPRODUCT(('PA 2021'!$N$9:$N$107=B223)*1,'PA 2021'!$AI$9:$AI$107,'PA 2021'!$Y$9:$Y$107)</f>
        <v>0</v>
      </c>
      <c r="E223" s="54">
        <f t="shared" si="3"/>
        <v>0</v>
      </c>
    </row>
    <row r="224" spans="2:5" ht="51" x14ac:dyDescent="0.25">
      <c r="B224" s="31">
        <v>3241</v>
      </c>
      <c r="C224" s="32" t="s">
        <v>853</v>
      </c>
      <c r="D224" s="81">
        <f>+SUMPRODUCT(('PA 2021'!$N$9:$N$107=B224)*1,'PA 2021'!$AI$9:$AI$107,'PA 2021'!$Y$9:$Y$107)</f>
        <v>0</v>
      </c>
      <c r="E224" s="54">
        <f t="shared" si="3"/>
        <v>0</v>
      </c>
    </row>
    <row r="225" spans="2:5" ht="51" x14ac:dyDescent="0.25">
      <c r="B225" s="31">
        <v>3242</v>
      </c>
      <c r="C225" s="32" t="s">
        <v>854</v>
      </c>
      <c r="D225" s="81">
        <f>+SUMPRODUCT(('PA 2021'!$N$9:$N$107=B225)*1,'PA 2021'!$AI$9:$AI$107,'PA 2021'!$Y$9:$Y$107)</f>
        <v>0</v>
      </c>
      <c r="E225" s="54">
        <f t="shared" si="3"/>
        <v>0</v>
      </c>
    </row>
    <row r="226" spans="2:5" ht="51" x14ac:dyDescent="0.25">
      <c r="B226" s="31">
        <v>3243</v>
      </c>
      <c r="C226" s="32" t="s">
        <v>855</v>
      </c>
      <c r="D226" s="81">
        <f>+SUMPRODUCT(('PA 2021'!$N$9:$N$107=B226)*1,'PA 2021'!$AI$9:$AI$107,'PA 2021'!$Y$9:$Y$107)</f>
        <v>0</v>
      </c>
      <c r="E226" s="54">
        <f t="shared" si="3"/>
        <v>0</v>
      </c>
    </row>
    <row r="227" spans="2:5" ht="51" x14ac:dyDescent="0.25">
      <c r="B227" s="31">
        <v>3244</v>
      </c>
      <c r="C227" s="32" t="s">
        <v>375</v>
      </c>
      <c r="D227" s="81">
        <f>+SUMPRODUCT(('PA 2021'!$N$9:$N$107=B227)*1,'PA 2021'!$AI$9:$AI$107,'PA 2021'!$Y$9:$Y$107)</f>
        <v>0</v>
      </c>
      <c r="E227" s="54">
        <f t="shared" si="3"/>
        <v>0</v>
      </c>
    </row>
    <row r="228" spans="2:5" ht="51" x14ac:dyDescent="0.25">
      <c r="B228" s="31">
        <v>3245</v>
      </c>
      <c r="C228" s="32" t="s">
        <v>856</v>
      </c>
      <c r="D228" s="81">
        <f>+SUMPRODUCT(('PA 2021'!$N$9:$N$107=B228)*1,'PA 2021'!$AI$9:$AI$107,'PA 2021'!$Y$9:$Y$107)</f>
        <v>0</v>
      </c>
      <c r="E228" s="54">
        <f t="shared" si="3"/>
        <v>0</v>
      </c>
    </row>
    <row r="229" spans="2:5" ht="25.5" x14ac:dyDescent="0.25">
      <c r="B229" s="31">
        <v>3311</v>
      </c>
      <c r="C229" s="32" t="s">
        <v>317</v>
      </c>
      <c r="D229" s="81">
        <f>+SUMPRODUCT(('PA 2021'!$N$9:$N$107=B229)*1,'PA 2021'!$AI$9:$AI$107,'PA 2021'!$Y$9:$Y$107)</f>
        <v>0</v>
      </c>
      <c r="E229" s="54">
        <f t="shared" si="3"/>
        <v>0</v>
      </c>
    </row>
    <row r="230" spans="2:5" ht="51" x14ac:dyDescent="0.25">
      <c r="B230" s="31">
        <v>3312</v>
      </c>
      <c r="C230" s="32" t="s">
        <v>857</v>
      </c>
      <c r="D230" s="81">
        <f>+SUMPRODUCT(('PA 2021'!$N$9:$N$107=B230)*1,'PA 2021'!$AI$9:$AI$107,'PA 2021'!$Y$9:$Y$107)</f>
        <v>0</v>
      </c>
      <c r="E230" s="54">
        <f t="shared" si="3"/>
        <v>0</v>
      </c>
    </row>
    <row r="231" spans="2:5" ht="89.25" x14ac:dyDescent="0.25">
      <c r="B231" s="31">
        <v>3313</v>
      </c>
      <c r="C231" s="32" t="s">
        <v>858</v>
      </c>
      <c r="D231" s="81">
        <f>+SUMPRODUCT(('PA 2021'!$N$9:$N$107=B231)*1,'PA 2021'!$AI$9:$AI$107,'PA 2021'!$Y$9:$Y$107)</f>
        <v>0</v>
      </c>
      <c r="E231" s="54">
        <f t="shared" si="3"/>
        <v>0</v>
      </c>
    </row>
    <row r="232" spans="2:5" ht="51" x14ac:dyDescent="0.25">
      <c r="B232" s="31">
        <v>3314</v>
      </c>
      <c r="C232" s="32" t="s">
        <v>859</v>
      </c>
      <c r="D232" s="81">
        <f>+SUMPRODUCT(('PA 2021'!$N$9:$N$107=B232)*1,'PA 2021'!$AI$9:$AI$107,'PA 2021'!$Y$9:$Y$107)</f>
        <v>0</v>
      </c>
      <c r="E232" s="54">
        <f t="shared" si="3"/>
        <v>0</v>
      </c>
    </row>
    <row r="233" spans="2:5" ht="38.25" x14ac:dyDescent="0.25">
      <c r="B233" s="31">
        <v>3315</v>
      </c>
      <c r="C233" s="32" t="s">
        <v>860</v>
      </c>
      <c r="D233" s="81">
        <f>+SUMPRODUCT(('PA 2021'!$N$9:$N$107=B233)*1,'PA 2021'!$AI$9:$AI$107,'PA 2021'!$Y$9:$Y$107)</f>
        <v>0</v>
      </c>
      <c r="E233" s="54">
        <f t="shared" si="3"/>
        <v>0</v>
      </c>
    </row>
    <row r="234" spans="2:5" ht="89.25" x14ac:dyDescent="0.25">
      <c r="B234" s="31">
        <v>3316</v>
      </c>
      <c r="C234" s="32" t="s">
        <v>861</v>
      </c>
      <c r="D234" s="81">
        <f>+SUMPRODUCT(('PA 2021'!$N$9:$N$107=B234)*1,'PA 2021'!$AI$9:$AI$107,'PA 2021'!$Y$9:$Y$107)</f>
        <v>0</v>
      </c>
      <c r="E234" s="54">
        <f t="shared" si="3"/>
        <v>0</v>
      </c>
    </row>
    <row r="235" spans="2:5" ht="51" x14ac:dyDescent="0.25">
      <c r="B235" s="31">
        <v>3321</v>
      </c>
      <c r="C235" s="32" t="s">
        <v>862</v>
      </c>
      <c r="D235" s="81">
        <f>+SUMPRODUCT(('PA 2021'!$N$9:$N$107=B235)*1,'PA 2021'!$AI$9:$AI$107,'PA 2021'!$Y$9:$Y$107)</f>
        <v>0</v>
      </c>
      <c r="E235" s="54">
        <f t="shared" si="3"/>
        <v>0</v>
      </c>
    </row>
    <row r="236" spans="2:5" ht="102" x14ac:dyDescent="0.25">
      <c r="B236" s="31">
        <v>3322</v>
      </c>
      <c r="C236" s="32" t="s">
        <v>863</v>
      </c>
      <c r="D236" s="81">
        <f>+SUMPRODUCT(('PA 2021'!$N$9:$N$107=B236)*1,'PA 2021'!$AI$9:$AI$107,'PA 2021'!$Y$9:$Y$107)</f>
        <v>0</v>
      </c>
      <c r="E236" s="54">
        <f t="shared" si="3"/>
        <v>0</v>
      </c>
    </row>
    <row r="237" spans="2:5" ht="51" x14ac:dyDescent="0.25">
      <c r="B237" s="31">
        <v>3323</v>
      </c>
      <c r="C237" s="32" t="s">
        <v>325</v>
      </c>
      <c r="D237" s="81">
        <f>+SUMPRODUCT(('PA 2021'!$N$9:$N$107=B237)*1,'PA 2021'!$AI$9:$AI$107,'PA 2021'!$Y$9:$Y$107)</f>
        <v>0</v>
      </c>
      <c r="E237" s="54">
        <f t="shared" si="3"/>
        <v>0</v>
      </c>
    </row>
    <row r="238" spans="2:5" ht="63.75" x14ac:dyDescent="0.25">
      <c r="B238" s="31">
        <v>3324</v>
      </c>
      <c r="C238" s="32" t="s">
        <v>864</v>
      </c>
      <c r="D238" s="81">
        <f>+SUMPRODUCT(('PA 2021'!$N$9:$N$107=B238)*1,'PA 2021'!$AI$9:$AI$107,'PA 2021'!$Y$9:$Y$107)</f>
        <v>0</v>
      </c>
      <c r="E238" s="54">
        <f t="shared" si="3"/>
        <v>0</v>
      </c>
    </row>
    <row r="239" spans="2:5" ht="38.25" x14ac:dyDescent="0.25">
      <c r="B239" s="31">
        <v>3331</v>
      </c>
      <c r="C239" s="32" t="s">
        <v>865</v>
      </c>
      <c r="D239" s="81">
        <f>+SUMPRODUCT(('PA 2021'!$N$9:$N$107=B239)*1,'PA 2021'!$AI$9:$AI$107,'PA 2021'!$Y$9:$Y$107)</f>
        <v>0</v>
      </c>
      <c r="E239" s="54">
        <f t="shared" si="3"/>
        <v>0</v>
      </c>
    </row>
    <row r="240" spans="2:5" ht="63.75" x14ac:dyDescent="0.25">
      <c r="B240" s="31">
        <v>3332</v>
      </c>
      <c r="C240" s="32" t="s">
        <v>866</v>
      </c>
      <c r="D240" s="81">
        <f>+SUMPRODUCT(('PA 2021'!$N$9:$N$107=B240)*1,'PA 2021'!$AI$9:$AI$107,'PA 2021'!$Y$9:$Y$107)</f>
        <v>0</v>
      </c>
      <c r="E240" s="54">
        <f t="shared" si="3"/>
        <v>0</v>
      </c>
    </row>
    <row r="241" spans="2:5" ht="25.5" x14ac:dyDescent="0.25">
      <c r="B241" s="31">
        <v>3333</v>
      </c>
      <c r="C241" s="32" t="s">
        <v>867</v>
      </c>
      <c r="D241" s="81">
        <f>+SUMPRODUCT(('PA 2021'!$N$9:$N$107=B241)*1,'PA 2021'!$AI$9:$AI$107,'PA 2021'!$Y$9:$Y$107)</f>
        <v>0</v>
      </c>
      <c r="E241" s="54">
        <f t="shared" si="3"/>
        <v>0</v>
      </c>
    </row>
    <row r="242" spans="2:5" ht="38.25" x14ac:dyDescent="0.25">
      <c r="B242" s="31">
        <v>3411</v>
      </c>
      <c r="C242" s="32" t="s">
        <v>652</v>
      </c>
      <c r="D242" s="81">
        <f>+SUMPRODUCT(('PA 2021'!$N$9:$N$107=B242)*1,'PA 2021'!$AI$9:$AI$107,'PA 2021'!$Y$9:$Y$107)</f>
        <v>0</v>
      </c>
      <c r="E242" s="54">
        <f t="shared" si="3"/>
        <v>0</v>
      </c>
    </row>
    <row r="243" spans="2:5" ht="25.5" x14ac:dyDescent="0.25">
      <c r="B243" s="31">
        <v>3412</v>
      </c>
      <c r="C243" s="32" t="s">
        <v>653</v>
      </c>
      <c r="D243" s="81">
        <f>+SUMPRODUCT(('PA 2021'!$N$9:$N$107=B243)*1,'PA 2021'!$AI$9:$AI$107,'PA 2021'!$Y$9:$Y$107)</f>
        <v>0</v>
      </c>
      <c r="E243" s="54">
        <f t="shared" si="3"/>
        <v>0</v>
      </c>
    </row>
    <row r="244" spans="2:5" ht="38.25" x14ac:dyDescent="0.25">
      <c r="B244" s="31">
        <v>3413</v>
      </c>
      <c r="C244" s="32" t="s">
        <v>868</v>
      </c>
      <c r="D244" s="81">
        <f>+SUMPRODUCT(('PA 2021'!$N$9:$N$107=B244)*1,'PA 2021'!$AI$9:$AI$107,'PA 2021'!$Y$9:$Y$107)</f>
        <v>0</v>
      </c>
      <c r="E244" s="54">
        <f t="shared" si="3"/>
        <v>0</v>
      </c>
    </row>
    <row r="245" spans="2:5" ht="38.25" x14ac:dyDescent="0.25">
      <c r="B245" s="31">
        <v>3414</v>
      </c>
      <c r="C245" s="32" t="s">
        <v>869</v>
      </c>
      <c r="D245" s="81">
        <f>+SUMPRODUCT(('PA 2021'!$N$9:$N$107=B245)*1,'PA 2021'!$AI$9:$AI$107,'PA 2021'!$Y$9:$Y$107)</f>
        <v>0</v>
      </c>
      <c r="E245" s="54">
        <f t="shared" si="3"/>
        <v>0</v>
      </c>
    </row>
    <row r="246" spans="2:5" ht="25.5" x14ac:dyDescent="0.25">
      <c r="B246" s="31">
        <v>3415</v>
      </c>
      <c r="C246" s="32" t="s">
        <v>397</v>
      </c>
      <c r="D246" s="81">
        <f>+SUMPRODUCT(('PA 2021'!$N$9:$N$107=B246)*1,'PA 2021'!$AI$9:$AI$107,'PA 2021'!$Y$9:$Y$107)</f>
        <v>0</v>
      </c>
      <c r="E246" s="54">
        <f t="shared" si="3"/>
        <v>0</v>
      </c>
    </row>
    <row r="247" spans="2:5" ht="38.25" x14ac:dyDescent="0.25">
      <c r="B247" s="31">
        <v>3421</v>
      </c>
      <c r="C247" s="32" t="s">
        <v>657</v>
      </c>
      <c r="D247" s="81">
        <f>+SUMPRODUCT(('PA 2021'!$N$9:$N$107=B247)*1,'PA 2021'!$AI$9:$AI$107,'PA 2021'!$Y$9:$Y$107)</f>
        <v>0</v>
      </c>
      <c r="E247" s="54">
        <f t="shared" si="3"/>
        <v>0</v>
      </c>
    </row>
    <row r="248" spans="2:5" ht="51" x14ac:dyDescent="0.25">
      <c r="B248" s="31">
        <v>3422</v>
      </c>
      <c r="C248" s="32" t="s">
        <v>400</v>
      </c>
      <c r="D248" s="81">
        <f>+SUMPRODUCT(('PA 2021'!$N$9:$N$107=B248)*1,'PA 2021'!$AI$9:$AI$107,'PA 2021'!$Y$9:$Y$107)</f>
        <v>0</v>
      </c>
      <c r="E248" s="54">
        <f t="shared" si="3"/>
        <v>0</v>
      </c>
    </row>
    <row r="249" spans="2:5" ht="25.5" x14ac:dyDescent="0.25">
      <c r="B249" s="31">
        <v>3431</v>
      </c>
      <c r="C249" s="32" t="s">
        <v>386</v>
      </c>
      <c r="D249" s="81">
        <f>+SUMPRODUCT(('PA 2021'!$N$9:$N$107=B249)*1,'PA 2021'!$AI$9:$AI$107,'PA 2021'!$Y$9:$Y$107)</f>
        <v>0</v>
      </c>
      <c r="E249" s="54">
        <f t="shared" si="3"/>
        <v>0</v>
      </c>
    </row>
    <row r="250" spans="2:5" ht="51" x14ac:dyDescent="0.25">
      <c r="B250" s="31">
        <v>3432</v>
      </c>
      <c r="C250" s="32" t="s">
        <v>577</v>
      </c>
      <c r="D250" s="81">
        <f>+SUMPRODUCT(('PA 2021'!$N$9:$N$107=B250)*1,'PA 2021'!$AI$9:$AI$107,'PA 2021'!$Y$9:$Y$107)</f>
        <v>0</v>
      </c>
      <c r="E250" s="54">
        <f t="shared" si="3"/>
        <v>0</v>
      </c>
    </row>
    <row r="251" spans="2:5" ht="25.5" x14ac:dyDescent="0.25">
      <c r="B251" s="31">
        <v>3433</v>
      </c>
      <c r="C251" s="32" t="s">
        <v>578</v>
      </c>
      <c r="D251" s="81">
        <f>+SUMPRODUCT(('PA 2021'!$N$9:$N$107=B251)*1,'PA 2021'!$AI$9:$AI$107,'PA 2021'!$Y$9:$Y$107)</f>
        <v>0</v>
      </c>
      <c r="E251" s="54">
        <f t="shared" si="3"/>
        <v>0</v>
      </c>
    </row>
    <row r="252" spans="2:5" x14ac:dyDescent="0.25">
      <c r="B252" s="31">
        <v>3434</v>
      </c>
      <c r="C252" s="32" t="s">
        <v>870</v>
      </c>
      <c r="D252" s="81">
        <f>+SUMPRODUCT(('PA 2021'!$N$9:$N$107=B252)*1,'PA 2021'!$AI$9:$AI$107,'PA 2021'!$Y$9:$Y$107)</f>
        <v>0</v>
      </c>
      <c r="E252" s="54">
        <f t="shared" si="3"/>
        <v>0</v>
      </c>
    </row>
    <row r="253" spans="2:5" ht="38.25" x14ac:dyDescent="0.25">
      <c r="B253" s="31">
        <v>3435</v>
      </c>
      <c r="C253" s="32" t="s">
        <v>580</v>
      </c>
      <c r="D253" s="81">
        <f>+SUMPRODUCT(('PA 2021'!$N$9:$N$107=B253)*1,'PA 2021'!$AI$9:$AI$107,'PA 2021'!$Y$9:$Y$107)</f>
        <v>0</v>
      </c>
      <c r="E253" s="54">
        <f t="shared" si="3"/>
        <v>0</v>
      </c>
    </row>
    <row r="254" spans="2:5" ht="51" x14ac:dyDescent="0.25">
      <c r="B254" s="31">
        <v>3441</v>
      </c>
      <c r="C254" s="32" t="s">
        <v>871</v>
      </c>
      <c r="D254" s="81">
        <f>+SUMPRODUCT(('PA 2021'!$N$9:$N$107=B254)*1,'PA 2021'!$AI$9:$AI$107,'PA 2021'!$Y$9:$Y$107)</f>
        <v>0</v>
      </c>
      <c r="E254" s="54">
        <f t="shared" si="3"/>
        <v>0</v>
      </c>
    </row>
    <row r="255" spans="2:5" ht="38.25" x14ac:dyDescent="0.25">
      <c r="B255" s="31">
        <v>3442</v>
      </c>
      <c r="C255" s="32" t="s">
        <v>658</v>
      </c>
      <c r="D255" s="81">
        <f>+SUMPRODUCT(('PA 2021'!$N$9:$N$107=B255)*1,'PA 2021'!$AI$9:$AI$107,'PA 2021'!$Y$9:$Y$107)</f>
        <v>0</v>
      </c>
      <c r="E255" s="54">
        <f t="shared" si="3"/>
        <v>0</v>
      </c>
    </row>
    <row r="256" spans="2:5" ht="38.25" x14ac:dyDescent="0.25">
      <c r="B256" s="31">
        <v>3511</v>
      </c>
      <c r="C256" s="32" t="s">
        <v>311</v>
      </c>
      <c r="D256" s="81">
        <f>+SUMPRODUCT(('PA 2021'!$N$9:$N$107=B256)*1,'PA 2021'!$AI$9:$AI$107,'PA 2021'!$Y$9:$Y$107)</f>
        <v>0</v>
      </c>
      <c r="E256" s="54">
        <f t="shared" si="3"/>
        <v>0</v>
      </c>
    </row>
    <row r="257" spans="2:5" ht="51" x14ac:dyDescent="0.25">
      <c r="B257" s="31">
        <v>3521</v>
      </c>
      <c r="C257" s="32" t="s">
        <v>872</v>
      </c>
      <c r="D257" s="81">
        <f>+SUMPRODUCT(('PA 2021'!$N$9:$N$107=B257)*1,'PA 2021'!$AI$9:$AI$107,'PA 2021'!$Y$9:$Y$107)</f>
        <v>0</v>
      </c>
      <c r="E257" s="54">
        <f t="shared" si="3"/>
        <v>0</v>
      </c>
    </row>
    <row r="258" spans="2:5" ht="38.25" x14ac:dyDescent="0.25">
      <c r="B258" s="31">
        <v>3531</v>
      </c>
      <c r="C258" s="32" t="s">
        <v>302</v>
      </c>
      <c r="D258" s="81">
        <f>+SUMPRODUCT(('PA 2021'!$N$9:$N$107=B258)*1,'PA 2021'!$AI$9:$AI$107,'PA 2021'!$Y$9:$Y$107)</f>
        <v>0</v>
      </c>
      <c r="E258" s="54">
        <f t="shared" si="3"/>
        <v>0</v>
      </c>
    </row>
    <row r="259" spans="2:5" ht="38.25" x14ac:dyDescent="0.25">
      <c r="B259" s="31">
        <v>3532</v>
      </c>
      <c r="C259" s="32" t="s">
        <v>300</v>
      </c>
      <c r="D259" s="81">
        <f>+SUMPRODUCT(('PA 2021'!$N$9:$N$107=B259)*1,'PA 2021'!$AI$9:$AI$107,'PA 2021'!$Y$9:$Y$107)</f>
        <v>0</v>
      </c>
      <c r="E259" s="54">
        <f t="shared" ref="E259:E322" si="4">+IF(D259&gt;1,1,D259)</f>
        <v>0</v>
      </c>
    </row>
    <row r="260" spans="2:5" ht="25.5" x14ac:dyDescent="0.25">
      <c r="B260" s="31">
        <v>3533</v>
      </c>
      <c r="C260" s="32" t="s">
        <v>660</v>
      </c>
      <c r="D260" s="81">
        <f>+SUMPRODUCT(('PA 2021'!$N$9:$N$107=B260)*1,'PA 2021'!$AI$9:$AI$107,'PA 2021'!$Y$9:$Y$107)</f>
        <v>0</v>
      </c>
      <c r="E260" s="54">
        <f t="shared" si="4"/>
        <v>0</v>
      </c>
    </row>
    <row r="261" spans="2:5" ht="25.5" x14ac:dyDescent="0.25">
      <c r="B261" s="31">
        <v>3541</v>
      </c>
      <c r="C261" s="32" t="s">
        <v>306</v>
      </c>
      <c r="D261" s="81">
        <f>+SUMPRODUCT(('PA 2021'!$N$9:$N$107=B261)*1,'PA 2021'!$AI$9:$AI$107,'PA 2021'!$Y$9:$Y$107)</f>
        <v>0</v>
      </c>
      <c r="E261" s="54">
        <f t="shared" si="4"/>
        <v>0</v>
      </c>
    </row>
    <row r="262" spans="2:5" ht="38.25" x14ac:dyDescent="0.25">
      <c r="B262" s="31">
        <v>3542</v>
      </c>
      <c r="C262" s="32" t="s">
        <v>873</v>
      </c>
      <c r="D262" s="81">
        <f>+SUMPRODUCT(('PA 2021'!$N$9:$N$107=B262)*1,'PA 2021'!$AI$9:$AI$107,'PA 2021'!$Y$9:$Y$107)</f>
        <v>0</v>
      </c>
      <c r="E262" s="54">
        <f t="shared" si="4"/>
        <v>0</v>
      </c>
    </row>
    <row r="263" spans="2:5" ht="51" x14ac:dyDescent="0.25">
      <c r="B263" s="31">
        <v>3543</v>
      </c>
      <c r="C263" s="32" t="s">
        <v>308</v>
      </c>
      <c r="D263" s="81">
        <f>+SUMPRODUCT(('PA 2021'!$N$9:$N$107=B263)*1,'PA 2021'!$AI$9:$AI$107,'PA 2021'!$Y$9:$Y$107)</f>
        <v>0</v>
      </c>
      <c r="E263" s="54">
        <f t="shared" si="4"/>
        <v>0</v>
      </c>
    </row>
    <row r="264" spans="2:5" ht="38.25" x14ac:dyDescent="0.25">
      <c r="B264" s="31">
        <v>3544</v>
      </c>
      <c r="C264" s="32" t="s">
        <v>874</v>
      </c>
      <c r="D264" s="81">
        <f>+SUMPRODUCT(('PA 2021'!$N$9:$N$107=B264)*1,'PA 2021'!$AI$9:$AI$107,'PA 2021'!$Y$9:$Y$107)</f>
        <v>0</v>
      </c>
      <c r="E264" s="54">
        <f t="shared" si="4"/>
        <v>0</v>
      </c>
    </row>
    <row r="265" spans="2:5" ht="25.5" x14ac:dyDescent="0.25">
      <c r="B265" s="31">
        <v>3545</v>
      </c>
      <c r="C265" s="32" t="s">
        <v>305</v>
      </c>
      <c r="D265" s="81">
        <f>+SUMPRODUCT(('PA 2021'!$N$9:$N$107=B265)*1,'PA 2021'!$AI$9:$AI$107,'PA 2021'!$Y$9:$Y$107)</f>
        <v>0</v>
      </c>
      <c r="E265" s="54">
        <f t="shared" si="4"/>
        <v>0</v>
      </c>
    </row>
    <row r="266" spans="2:5" ht="25.5" x14ac:dyDescent="0.25">
      <c r="B266" s="31">
        <v>3546</v>
      </c>
      <c r="C266" s="32" t="s">
        <v>309</v>
      </c>
      <c r="D266" s="81">
        <f>+SUMPRODUCT(('PA 2021'!$N$9:$N$107=B266)*1,'PA 2021'!$AI$9:$AI$107,'PA 2021'!$Y$9:$Y$107)</f>
        <v>0</v>
      </c>
      <c r="E266" s="54">
        <f t="shared" si="4"/>
        <v>0</v>
      </c>
    </row>
    <row r="267" spans="2:5" ht="38.25" x14ac:dyDescent="0.25">
      <c r="B267" s="31">
        <v>3611</v>
      </c>
      <c r="C267" s="32" t="s">
        <v>875</v>
      </c>
      <c r="D267" s="81">
        <f>+SUMPRODUCT(('PA 2021'!$N$9:$N$107=B267)*1,'PA 2021'!$AI$9:$AI$107,'PA 2021'!$Y$9:$Y$107)</f>
        <v>0</v>
      </c>
      <c r="E267" s="54">
        <f t="shared" si="4"/>
        <v>0</v>
      </c>
    </row>
    <row r="268" spans="2:5" ht="25.5" x14ac:dyDescent="0.25">
      <c r="B268" s="31">
        <v>3621</v>
      </c>
      <c r="C268" s="32" t="s">
        <v>284</v>
      </c>
      <c r="D268" s="81">
        <f>+SUMPRODUCT(('PA 2021'!$N$9:$N$107=B268)*1,'PA 2021'!$AI$9:$AI$107,'PA 2021'!$Y$9:$Y$107)</f>
        <v>0</v>
      </c>
      <c r="E268" s="54">
        <f t="shared" si="4"/>
        <v>0</v>
      </c>
    </row>
    <row r="269" spans="2:5" ht="25.5" x14ac:dyDescent="0.25">
      <c r="B269" s="31">
        <v>3622</v>
      </c>
      <c r="C269" s="32" t="s">
        <v>286</v>
      </c>
      <c r="D269" s="81">
        <f>+SUMPRODUCT(('PA 2021'!$N$9:$N$107=B269)*1,'PA 2021'!$AI$9:$AI$107,'PA 2021'!$Y$9:$Y$107)</f>
        <v>0</v>
      </c>
      <c r="E269" s="54">
        <f t="shared" si="4"/>
        <v>0</v>
      </c>
    </row>
    <row r="270" spans="2:5" ht="38.25" x14ac:dyDescent="0.25">
      <c r="B270" s="31">
        <v>3623</v>
      </c>
      <c r="C270" s="32" t="s">
        <v>288</v>
      </c>
      <c r="D270" s="81">
        <f>+SUMPRODUCT(('PA 2021'!$N$9:$N$107=B270)*1,'PA 2021'!$AI$9:$AI$107,'PA 2021'!$Y$9:$Y$107)</f>
        <v>0</v>
      </c>
      <c r="E270" s="54">
        <f t="shared" si="4"/>
        <v>0</v>
      </c>
    </row>
    <row r="271" spans="2:5" ht="25.5" x14ac:dyDescent="0.25">
      <c r="B271" s="31">
        <v>3624</v>
      </c>
      <c r="C271" s="32" t="s">
        <v>285</v>
      </c>
      <c r="D271" s="81">
        <f>+SUMPRODUCT(('PA 2021'!$N$9:$N$107=B271)*1,'PA 2021'!$AI$9:$AI$107,'PA 2021'!$Y$9:$Y$107)</f>
        <v>0</v>
      </c>
      <c r="E271" s="54">
        <f t="shared" si="4"/>
        <v>0</v>
      </c>
    </row>
    <row r="272" spans="2:5" ht="25.5" x14ac:dyDescent="0.25">
      <c r="B272" s="31">
        <v>3625</v>
      </c>
      <c r="C272" s="32" t="s">
        <v>876</v>
      </c>
      <c r="D272" s="81">
        <f>+SUMPRODUCT(('PA 2021'!$N$9:$N$107=B272)*1,'PA 2021'!$AI$9:$AI$107,'PA 2021'!$Y$9:$Y$107)</f>
        <v>0</v>
      </c>
      <c r="E272" s="54">
        <f t="shared" si="4"/>
        <v>0</v>
      </c>
    </row>
    <row r="273" spans="2:5" ht="25.5" x14ac:dyDescent="0.25">
      <c r="B273" s="31">
        <v>3631</v>
      </c>
      <c r="C273" s="32" t="s">
        <v>293</v>
      </c>
      <c r="D273" s="81">
        <f>+SUMPRODUCT(('PA 2021'!$N$9:$N$107=B273)*1,'PA 2021'!$AI$9:$AI$107,'PA 2021'!$Y$9:$Y$107)</f>
        <v>0</v>
      </c>
      <c r="E273" s="54">
        <f t="shared" si="4"/>
        <v>0</v>
      </c>
    </row>
    <row r="274" spans="2:5" ht="25.5" x14ac:dyDescent="0.25">
      <c r="B274" s="31">
        <v>3632</v>
      </c>
      <c r="C274" s="32" t="s">
        <v>292</v>
      </c>
      <c r="D274" s="81">
        <f>+SUMPRODUCT(('PA 2021'!$N$9:$N$107=B274)*1,'PA 2021'!$AI$9:$AI$107,'PA 2021'!$Y$9:$Y$107)</f>
        <v>0</v>
      </c>
      <c r="E274" s="54">
        <f t="shared" si="4"/>
        <v>0</v>
      </c>
    </row>
    <row r="275" spans="2:5" ht="38.25" x14ac:dyDescent="0.25">
      <c r="B275" s="31">
        <v>3633</v>
      </c>
      <c r="C275" s="32" t="s">
        <v>295</v>
      </c>
      <c r="D275" s="81">
        <f>+SUMPRODUCT(('PA 2021'!$N$9:$N$107=B275)*1,'PA 2021'!$AI$9:$AI$107,'PA 2021'!$Y$9:$Y$107)</f>
        <v>0</v>
      </c>
      <c r="E275" s="54">
        <f t="shared" si="4"/>
        <v>0</v>
      </c>
    </row>
    <row r="276" spans="2:5" ht="51" x14ac:dyDescent="0.25">
      <c r="B276" s="31">
        <v>3634</v>
      </c>
      <c r="C276" s="32" t="s">
        <v>877</v>
      </c>
      <c r="D276" s="81">
        <f>+SUMPRODUCT(('PA 2021'!$N$9:$N$107=B276)*1,'PA 2021'!$AI$9:$AI$107,'PA 2021'!$Y$9:$Y$107)</f>
        <v>0</v>
      </c>
      <c r="E276" s="54">
        <f t="shared" si="4"/>
        <v>0</v>
      </c>
    </row>
    <row r="277" spans="2:5" ht="63.75" x14ac:dyDescent="0.25">
      <c r="B277" s="31">
        <v>4111</v>
      </c>
      <c r="C277" s="32" t="s">
        <v>247</v>
      </c>
      <c r="D277" s="81">
        <f>+SUMPRODUCT(('PA 2021'!$N$9:$N$107=B277)*1,'PA 2021'!$AI$9:$AI$107,'PA 2021'!$Y$9:$Y$107)</f>
        <v>0</v>
      </c>
      <c r="E277" s="54">
        <f t="shared" si="4"/>
        <v>0</v>
      </c>
    </row>
    <row r="278" spans="2:5" ht="51" x14ac:dyDescent="0.25">
      <c r="B278" s="31">
        <v>4112</v>
      </c>
      <c r="C278" s="32" t="s">
        <v>249</v>
      </c>
      <c r="D278" s="81">
        <f>+SUMPRODUCT(('PA 2021'!$N$9:$N$107=B278)*1,'PA 2021'!$AI$9:$AI$107,'PA 2021'!$Y$9:$Y$107)</f>
        <v>0</v>
      </c>
      <c r="E278" s="54">
        <f t="shared" si="4"/>
        <v>0</v>
      </c>
    </row>
    <row r="279" spans="2:5" ht="63.75" x14ac:dyDescent="0.25">
      <c r="B279" s="31">
        <v>4113</v>
      </c>
      <c r="C279" s="32" t="s">
        <v>878</v>
      </c>
      <c r="D279" s="81">
        <f>+SUMPRODUCT(('PA 2021'!$N$9:$N$107=B279)*1,'PA 2021'!$AI$9:$AI$107,'PA 2021'!$Y$9:$Y$107)</f>
        <v>0</v>
      </c>
      <c r="E279" s="54">
        <f t="shared" si="4"/>
        <v>0</v>
      </c>
    </row>
    <row r="280" spans="2:5" ht="38.25" x14ac:dyDescent="0.25">
      <c r="B280" s="31">
        <v>4121</v>
      </c>
      <c r="C280" s="32" t="s">
        <v>253</v>
      </c>
      <c r="D280" s="81">
        <f>+SUMPRODUCT(('PA 2021'!$N$9:$N$107=B280)*1,'PA 2021'!$AI$9:$AI$107,'PA 2021'!$Y$9:$Y$107)</f>
        <v>0</v>
      </c>
      <c r="E280" s="54">
        <f t="shared" si="4"/>
        <v>0</v>
      </c>
    </row>
    <row r="281" spans="2:5" ht="51" x14ac:dyDescent="0.25">
      <c r="B281" s="31">
        <v>4122</v>
      </c>
      <c r="C281" s="32" t="s">
        <v>879</v>
      </c>
      <c r="D281" s="81">
        <f>+SUMPRODUCT(('PA 2021'!$N$9:$N$107=B281)*1,'PA 2021'!$AI$9:$AI$107,'PA 2021'!$Y$9:$Y$107)</f>
        <v>0</v>
      </c>
      <c r="E281" s="54">
        <f t="shared" si="4"/>
        <v>0</v>
      </c>
    </row>
    <row r="282" spans="2:5" ht="38.25" x14ac:dyDescent="0.25">
      <c r="B282" s="31">
        <v>4123</v>
      </c>
      <c r="C282" s="32" t="s">
        <v>252</v>
      </c>
      <c r="D282" s="81">
        <f>+SUMPRODUCT(('PA 2021'!$N$9:$N$107=B282)*1,'PA 2021'!$AI$9:$AI$107,'PA 2021'!$Y$9:$Y$107)</f>
        <v>0</v>
      </c>
      <c r="E282" s="54">
        <f t="shared" si="4"/>
        <v>0</v>
      </c>
    </row>
    <row r="283" spans="2:5" ht="25.5" x14ac:dyDescent="0.25">
      <c r="B283" s="31">
        <v>4131</v>
      </c>
      <c r="C283" s="32" t="s">
        <v>880</v>
      </c>
      <c r="D283" s="81">
        <f>+SUMPRODUCT(('PA 2021'!$N$9:$N$107=B283)*1,'PA 2021'!$AI$9:$AI$107,'PA 2021'!$Y$9:$Y$107)</f>
        <v>0</v>
      </c>
      <c r="E283" s="54">
        <f t="shared" si="4"/>
        <v>0</v>
      </c>
    </row>
    <row r="284" spans="2:5" ht="25.5" x14ac:dyDescent="0.25">
      <c r="B284" s="31">
        <v>4132</v>
      </c>
      <c r="C284" s="32" t="s">
        <v>256</v>
      </c>
      <c r="D284" s="81">
        <f>+SUMPRODUCT(('PA 2021'!$N$9:$N$107=B284)*1,'PA 2021'!$AI$9:$AI$107,'PA 2021'!$Y$9:$Y$107)</f>
        <v>0</v>
      </c>
      <c r="E284" s="54">
        <f t="shared" si="4"/>
        <v>0</v>
      </c>
    </row>
    <row r="285" spans="2:5" ht="51" x14ac:dyDescent="0.25">
      <c r="B285" s="31">
        <v>4211</v>
      </c>
      <c r="C285" s="32" t="s">
        <v>881</v>
      </c>
      <c r="D285" s="81">
        <f>+SUMPRODUCT(('PA 2021'!$N$9:$N$107=B285)*1,'PA 2021'!$AI$9:$AI$107,'PA 2021'!$Y$9:$Y$107)</f>
        <v>0</v>
      </c>
      <c r="E285" s="54">
        <f t="shared" si="4"/>
        <v>0</v>
      </c>
    </row>
    <row r="286" spans="2:5" ht="51" x14ac:dyDescent="0.25">
      <c r="B286" s="31">
        <v>4212</v>
      </c>
      <c r="C286" s="32" t="s">
        <v>204</v>
      </c>
      <c r="D286" s="81">
        <f>+SUMPRODUCT(('PA 2021'!$N$9:$N$107=B286)*1,'PA 2021'!$AI$9:$AI$107,'PA 2021'!$Y$9:$Y$107)</f>
        <v>0</v>
      </c>
      <c r="E286" s="54">
        <f t="shared" si="4"/>
        <v>0</v>
      </c>
    </row>
    <row r="287" spans="2:5" ht="63.75" x14ac:dyDescent="0.25">
      <c r="B287" s="31">
        <v>4213</v>
      </c>
      <c r="C287" s="32" t="s">
        <v>882</v>
      </c>
      <c r="D287" s="81">
        <f>+SUMPRODUCT(('PA 2021'!$N$9:$N$107=B287)*1,'PA 2021'!$AI$9:$AI$107,'PA 2021'!$Y$9:$Y$107)</f>
        <v>0</v>
      </c>
      <c r="E287" s="54">
        <f t="shared" si="4"/>
        <v>0</v>
      </c>
    </row>
    <row r="288" spans="2:5" ht="51" x14ac:dyDescent="0.25">
      <c r="B288" s="31">
        <v>4214</v>
      </c>
      <c r="C288" s="32" t="s">
        <v>883</v>
      </c>
      <c r="D288" s="81">
        <f>+SUMPRODUCT(('PA 2021'!$N$9:$N$107=B288)*1,'PA 2021'!$AI$9:$AI$107,'PA 2021'!$Y$9:$Y$107)</f>
        <v>0</v>
      </c>
      <c r="E288" s="54">
        <f t="shared" si="4"/>
        <v>0</v>
      </c>
    </row>
    <row r="289" spans="2:5" ht="63.75" x14ac:dyDescent="0.25">
      <c r="B289" s="31">
        <v>4215</v>
      </c>
      <c r="C289" s="32" t="s">
        <v>884</v>
      </c>
      <c r="D289" s="81">
        <f>+SUMPRODUCT(('PA 2021'!$N$9:$N$107=B289)*1,'PA 2021'!$AI$9:$AI$107,'PA 2021'!$Y$9:$Y$107)</f>
        <v>0</v>
      </c>
      <c r="E289" s="54">
        <f t="shared" si="4"/>
        <v>0</v>
      </c>
    </row>
    <row r="290" spans="2:5" ht="51" x14ac:dyDescent="0.25">
      <c r="B290" s="31">
        <v>4216</v>
      </c>
      <c r="C290" s="32" t="s">
        <v>200</v>
      </c>
      <c r="D290" s="81">
        <f>+SUMPRODUCT(('PA 2021'!$N$9:$N$107=B290)*1,'PA 2021'!$AI$9:$AI$107,'PA 2021'!$Y$9:$Y$107)</f>
        <v>0</v>
      </c>
      <c r="E290" s="54">
        <f t="shared" si="4"/>
        <v>0</v>
      </c>
    </row>
    <row r="291" spans="2:5" ht="51" x14ac:dyDescent="0.25">
      <c r="B291" s="31">
        <v>4217</v>
      </c>
      <c r="C291" s="32" t="s">
        <v>201</v>
      </c>
      <c r="D291" s="81">
        <f>+SUMPRODUCT(('PA 2021'!$N$9:$N$107=B291)*1,'PA 2021'!$AI$9:$AI$107,'PA 2021'!$Y$9:$Y$107)</f>
        <v>0</v>
      </c>
      <c r="E291" s="54">
        <f t="shared" si="4"/>
        <v>0</v>
      </c>
    </row>
    <row r="292" spans="2:5" ht="25.5" x14ac:dyDescent="0.25">
      <c r="B292" s="31">
        <v>4218</v>
      </c>
      <c r="C292" s="32" t="s">
        <v>885</v>
      </c>
      <c r="D292" s="81">
        <f>+SUMPRODUCT(('PA 2021'!$N$9:$N$107=B292)*1,'PA 2021'!$AI$9:$AI$107,'PA 2021'!$Y$9:$Y$107)</f>
        <v>0</v>
      </c>
      <c r="E292" s="54">
        <f t="shared" si="4"/>
        <v>0</v>
      </c>
    </row>
    <row r="293" spans="2:5" ht="25.5" x14ac:dyDescent="0.25">
      <c r="B293" s="31">
        <v>4221</v>
      </c>
      <c r="C293" s="32" t="s">
        <v>197</v>
      </c>
      <c r="D293" s="81">
        <f>+SUMPRODUCT(('PA 2021'!$N$9:$N$107=B293)*1,'PA 2021'!$AI$9:$AI$107,'PA 2021'!$Y$9:$Y$107)</f>
        <v>0</v>
      </c>
      <c r="E293" s="54">
        <f t="shared" si="4"/>
        <v>0</v>
      </c>
    </row>
    <row r="294" spans="2:5" ht="25.5" x14ac:dyDescent="0.25">
      <c r="B294" s="31">
        <v>4222</v>
      </c>
      <c r="C294" s="32" t="s">
        <v>886</v>
      </c>
      <c r="D294" s="81">
        <f>+SUMPRODUCT(('PA 2021'!$N$9:$N$107=B294)*1,'PA 2021'!$AI$9:$AI$107,'PA 2021'!$Y$9:$Y$107)</f>
        <v>0</v>
      </c>
      <c r="E294" s="54">
        <f t="shared" si="4"/>
        <v>0</v>
      </c>
    </row>
    <row r="295" spans="2:5" ht="25.5" x14ac:dyDescent="0.25">
      <c r="B295" s="31">
        <v>4231</v>
      </c>
      <c r="C295" s="32" t="s">
        <v>194</v>
      </c>
      <c r="D295" s="81">
        <f>+SUMPRODUCT(('PA 2021'!$N$9:$N$107=B295)*1,'PA 2021'!$AI$9:$AI$107,'PA 2021'!$Y$9:$Y$107)</f>
        <v>0</v>
      </c>
      <c r="E295" s="54">
        <f t="shared" si="4"/>
        <v>0</v>
      </c>
    </row>
    <row r="296" spans="2:5" ht="51" x14ac:dyDescent="0.25">
      <c r="B296" s="31">
        <v>4232</v>
      </c>
      <c r="C296" s="32" t="s">
        <v>193</v>
      </c>
      <c r="D296" s="81">
        <f>+SUMPRODUCT(('PA 2021'!$N$9:$N$107=B296)*1,'PA 2021'!$AI$9:$AI$107,'PA 2021'!$Y$9:$Y$107)</f>
        <v>0</v>
      </c>
      <c r="E296" s="54">
        <f t="shared" si="4"/>
        <v>0</v>
      </c>
    </row>
    <row r="297" spans="2:5" ht="63.75" x14ac:dyDescent="0.25">
      <c r="B297" s="31">
        <v>4233</v>
      </c>
      <c r="C297" s="32" t="s">
        <v>192</v>
      </c>
      <c r="D297" s="81">
        <f>+SUMPRODUCT(('PA 2021'!$N$9:$N$107=B297)*1,'PA 2021'!$AI$9:$AI$107,'PA 2021'!$Y$9:$Y$107)</f>
        <v>0</v>
      </c>
      <c r="E297" s="54">
        <f t="shared" si="4"/>
        <v>0</v>
      </c>
    </row>
    <row r="298" spans="2:5" ht="25.5" x14ac:dyDescent="0.25">
      <c r="B298" s="31">
        <v>4311</v>
      </c>
      <c r="C298" s="32" t="s">
        <v>277</v>
      </c>
      <c r="D298" s="81">
        <f>+SUMPRODUCT(('PA 2021'!$N$9:$N$107=B298)*1,'PA 2021'!$AI$9:$AI$107,'PA 2021'!$Y$9:$Y$107)</f>
        <v>0</v>
      </c>
      <c r="E298" s="54">
        <f t="shared" si="4"/>
        <v>0</v>
      </c>
    </row>
    <row r="299" spans="2:5" ht="25.5" x14ac:dyDescent="0.25">
      <c r="B299" s="31">
        <v>4312</v>
      </c>
      <c r="C299" s="32" t="s">
        <v>275</v>
      </c>
      <c r="D299" s="81">
        <f>+SUMPRODUCT(('PA 2021'!$N$9:$N$107=B299)*1,'PA 2021'!$AI$9:$AI$107,'PA 2021'!$Y$9:$Y$107)</f>
        <v>0</v>
      </c>
      <c r="E299" s="54">
        <f t="shared" si="4"/>
        <v>0</v>
      </c>
    </row>
    <row r="300" spans="2:5" ht="51" x14ac:dyDescent="0.25">
      <c r="B300" s="31">
        <v>4313</v>
      </c>
      <c r="C300" s="32" t="s">
        <v>887</v>
      </c>
      <c r="D300" s="81">
        <f>+SUMPRODUCT(('PA 2021'!$N$9:$N$107=B300)*1,'PA 2021'!$AI$9:$AI$107,'PA 2021'!$Y$9:$Y$107)</f>
        <v>0</v>
      </c>
      <c r="E300" s="54">
        <f t="shared" si="4"/>
        <v>0</v>
      </c>
    </row>
    <row r="301" spans="2:5" ht="38.25" x14ac:dyDescent="0.25">
      <c r="B301" s="31">
        <v>4314</v>
      </c>
      <c r="C301" s="32" t="s">
        <v>279</v>
      </c>
      <c r="D301" s="81">
        <f>+SUMPRODUCT(('PA 2021'!$N$9:$N$107=B301)*1,'PA 2021'!$AI$9:$AI$107,'PA 2021'!$Y$9:$Y$107)</f>
        <v>0</v>
      </c>
      <c r="E301" s="54">
        <f t="shared" si="4"/>
        <v>0</v>
      </c>
    </row>
    <row r="302" spans="2:5" ht="38.25" x14ac:dyDescent="0.25">
      <c r="B302" s="31">
        <v>4315</v>
      </c>
      <c r="C302" s="32" t="s">
        <v>888</v>
      </c>
      <c r="D302" s="81">
        <f>+SUMPRODUCT(('PA 2021'!$N$9:$N$107=B302)*1,'PA 2021'!$AI$9:$AI$107,'PA 2021'!$Y$9:$Y$107)</f>
        <v>0</v>
      </c>
      <c r="E302" s="54">
        <f t="shared" si="4"/>
        <v>0</v>
      </c>
    </row>
    <row r="303" spans="2:5" ht="38.25" x14ac:dyDescent="0.25">
      <c r="B303" s="31">
        <v>4316</v>
      </c>
      <c r="C303" s="32" t="s">
        <v>278</v>
      </c>
      <c r="D303" s="81">
        <f>+SUMPRODUCT(('PA 2021'!$N$9:$N$107=B303)*1,'PA 2021'!$AI$9:$AI$107,'PA 2021'!$Y$9:$Y$107)</f>
        <v>0</v>
      </c>
      <c r="E303" s="54">
        <f t="shared" si="4"/>
        <v>0</v>
      </c>
    </row>
    <row r="304" spans="2:5" ht="25.5" x14ac:dyDescent="0.25">
      <c r="B304" s="31">
        <v>4321</v>
      </c>
      <c r="C304" s="32" t="s">
        <v>264</v>
      </c>
      <c r="D304" s="81">
        <f>+SUMPRODUCT(('PA 2021'!$N$9:$N$107=B304)*1,'PA 2021'!$AI$9:$AI$107,'PA 2021'!$Y$9:$Y$107)</f>
        <v>0</v>
      </c>
      <c r="E304" s="54">
        <f t="shared" si="4"/>
        <v>0</v>
      </c>
    </row>
    <row r="305" spans="2:5" ht="25.5" x14ac:dyDescent="0.25">
      <c r="B305" s="31">
        <v>4322</v>
      </c>
      <c r="C305" s="32" t="s">
        <v>263</v>
      </c>
      <c r="D305" s="81">
        <f>+SUMPRODUCT(('PA 2021'!$N$9:$N$107=B305)*1,'PA 2021'!$AI$9:$AI$107,'PA 2021'!$Y$9:$Y$107)</f>
        <v>0</v>
      </c>
      <c r="E305" s="54">
        <f t="shared" si="4"/>
        <v>0</v>
      </c>
    </row>
    <row r="306" spans="2:5" x14ac:dyDescent="0.25">
      <c r="B306" s="31">
        <v>4323</v>
      </c>
      <c r="C306" s="32" t="s">
        <v>265</v>
      </c>
      <c r="D306" s="81">
        <f>+SUMPRODUCT(('PA 2021'!$N$9:$N$107=B306)*1,'PA 2021'!$AI$9:$AI$107,'PA 2021'!$Y$9:$Y$107)</f>
        <v>0</v>
      </c>
      <c r="E306" s="54">
        <f t="shared" si="4"/>
        <v>0</v>
      </c>
    </row>
    <row r="307" spans="2:5" ht="25.5" x14ac:dyDescent="0.25">
      <c r="B307" s="31">
        <v>4324</v>
      </c>
      <c r="C307" s="32" t="s">
        <v>266</v>
      </c>
      <c r="D307" s="81">
        <f>+SUMPRODUCT(('PA 2021'!$N$9:$N$107=B307)*1,'PA 2021'!$AI$9:$AI$107,'PA 2021'!$Y$9:$Y$107)</f>
        <v>0</v>
      </c>
      <c r="E307" s="54">
        <f t="shared" si="4"/>
        <v>0</v>
      </c>
    </row>
    <row r="308" spans="2:5" ht="38.25" x14ac:dyDescent="0.25">
      <c r="B308" s="31">
        <v>4325</v>
      </c>
      <c r="C308" s="32" t="s">
        <v>262</v>
      </c>
      <c r="D308" s="81">
        <f>+SUMPRODUCT(('PA 2021'!$N$9:$N$107=B308)*1,'PA 2021'!$AI$9:$AI$107,'PA 2021'!$Y$9:$Y$107)</f>
        <v>0</v>
      </c>
      <c r="E308" s="54">
        <f t="shared" si="4"/>
        <v>0</v>
      </c>
    </row>
    <row r="309" spans="2:5" x14ac:dyDescent="0.25">
      <c r="B309" s="31">
        <v>4326</v>
      </c>
      <c r="C309" s="32" t="s">
        <v>267</v>
      </c>
      <c r="D309" s="81">
        <f>+SUMPRODUCT(('PA 2021'!$N$9:$N$107=B309)*1,'PA 2021'!$AI$9:$AI$107,'PA 2021'!$Y$9:$Y$107)</f>
        <v>0</v>
      </c>
      <c r="E309" s="54">
        <f t="shared" si="4"/>
        <v>0</v>
      </c>
    </row>
    <row r="310" spans="2:5" ht="63.75" x14ac:dyDescent="0.25">
      <c r="B310" s="31">
        <v>4331</v>
      </c>
      <c r="C310" s="32" t="s">
        <v>260</v>
      </c>
      <c r="D310" s="81">
        <f>+SUMPRODUCT(('PA 2021'!$N$9:$N$107=B310)*1,'PA 2021'!$AI$9:$AI$107,'PA 2021'!$Y$9:$Y$107)</f>
        <v>0</v>
      </c>
      <c r="E310" s="54">
        <f t="shared" si="4"/>
        <v>0</v>
      </c>
    </row>
    <row r="311" spans="2:5" ht="38.25" x14ac:dyDescent="0.25">
      <c r="B311" s="31">
        <v>4332</v>
      </c>
      <c r="C311" s="32" t="s">
        <v>259</v>
      </c>
      <c r="D311" s="81">
        <f>+SUMPRODUCT(('PA 2021'!$N$9:$N$107=B311)*1,'PA 2021'!$AI$9:$AI$107,'PA 2021'!$Y$9:$Y$107)</f>
        <v>0</v>
      </c>
      <c r="E311" s="54">
        <f t="shared" si="4"/>
        <v>0</v>
      </c>
    </row>
    <row r="312" spans="2:5" ht="38.25" x14ac:dyDescent="0.25">
      <c r="B312" s="31">
        <v>4341</v>
      </c>
      <c r="C312" s="32" t="s">
        <v>270</v>
      </c>
      <c r="D312" s="81">
        <f>+SUMPRODUCT(('PA 2021'!$N$9:$N$107=B312)*1,'PA 2021'!$AI$9:$AI$107,'PA 2021'!$Y$9:$Y$107)</f>
        <v>0</v>
      </c>
      <c r="E312" s="54">
        <f t="shared" si="4"/>
        <v>0</v>
      </c>
    </row>
    <row r="313" spans="2:5" ht="25.5" x14ac:dyDescent="0.25">
      <c r="B313" s="31">
        <v>4342</v>
      </c>
      <c r="C313" s="32" t="s">
        <v>273</v>
      </c>
      <c r="D313" s="81">
        <f>+SUMPRODUCT(('PA 2021'!$N$9:$N$107=B313)*1,'PA 2021'!$AI$9:$AI$107,'PA 2021'!$Y$9:$Y$107)</f>
        <v>0</v>
      </c>
      <c r="E313" s="54">
        <f t="shared" si="4"/>
        <v>0</v>
      </c>
    </row>
    <row r="314" spans="2:5" ht="25.5" x14ac:dyDescent="0.25">
      <c r="B314" s="31">
        <v>4343</v>
      </c>
      <c r="C314" s="32" t="s">
        <v>272</v>
      </c>
      <c r="D314" s="81">
        <f>+SUMPRODUCT(('PA 2021'!$N$9:$N$107=B314)*1,'PA 2021'!$AI$9:$AI$107,'PA 2021'!$Y$9:$Y$107)</f>
        <v>0</v>
      </c>
      <c r="E314" s="54">
        <f t="shared" si="4"/>
        <v>0</v>
      </c>
    </row>
    <row r="315" spans="2:5" ht="25.5" x14ac:dyDescent="0.25">
      <c r="B315" s="31">
        <v>4344</v>
      </c>
      <c r="C315" s="32" t="s">
        <v>271</v>
      </c>
      <c r="D315" s="81">
        <f>+SUMPRODUCT(('PA 2021'!$N$9:$N$107=B315)*1,'PA 2021'!$AI$9:$AI$107,'PA 2021'!$Y$9:$Y$107)</f>
        <v>0</v>
      </c>
      <c r="E315" s="54">
        <f t="shared" si="4"/>
        <v>0</v>
      </c>
    </row>
    <row r="316" spans="2:5" ht="25.5" x14ac:dyDescent="0.25">
      <c r="B316" s="31">
        <v>4345</v>
      </c>
      <c r="C316" s="32" t="s">
        <v>269</v>
      </c>
      <c r="D316" s="81">
        <f>+SUMPRODUCT(('PA 2021'!$N$9:$N$107=B316)*1,'PA 2021'!$AI$9:$AI$107,'PA 2021'!$Y$9:$Y$107)</f>
        <v>0</v>
      </c>
      <c r="E316" s="54">
        <f t="shared" si="4"/>
        <v>0</v>
      </c>
    </row>
    <row r="317" spans="2:5" ht="63.75" x14ac:dyDescent="0.25">
      <c r="B317" s="31">
        <v>4411</v>
      </c>
      <c r="C317" s="32" t="s">
        <v>889</v>
      </c>
      <c r="D317" s="81">
        <f>+SUMPRODUCT(('PA 2021'!$N$9:$N$107=B317)*1,'PA 2021'!$AI$9:$AI$107,'PA 2021'!$Y$9:$Y$107)</f>
        <v>0</v>
      </c>
      <c r="E317" s="54">
        <f t="shared" si="4"/>
        <v>0</v>
      </c>
    </row>
    <row r="318" spans="2:5" x14ac:dyDescent="0.25">
      <c r="B318" s="31">
        <v>4412</v>
      </c>
      <c r="C318" s="32" t="s">
        <v>225</v>
      </c>
      <c r="D318" s="81">
        <f>+SUMPRODUCT(('PA 2021'!$N$9:$N$107=B318)*1,'PA 2021'!$AI$9:$AI$107,'PA 2021'!$Y$9:$Y$107)</f>
        <v>0</v>
      </c>
      <c r="E318" s="54">
        <f t="shared" si="4"/>
        <v>0</v>
      </c>
    </row>
    <row r="319" spans="2:5" ht="25.5" x14ac:dyDescent="0.25">
      <c r="B319" s="31">
        <v>4413</v>
      </c>
      <c r="C319" s="32" t="s">
        <v>890</v>
      </c>
      <c r="D319" s="81">
        <f>+SUMPRODUCT(('PA 2021'!$N$9:$N$107=B319)*1,'PA 2021'!$AI$9:$AI$107,'PA 2021'!$Y$9:$Y$107)</f>
        <v>0</v>
      </c>
      <c r="E319" s="54">
        <f t="shared" si="4"/>
        <v>0</v>
      </c>
    </row>
    <row r="320" spans="2:5" ht="38.25" x14ac:dyDescent="0.25">
      <c r="B320" s="31">
        <v>4414</v>
      </c>
      <c r="C320" s="32" t="s">
        <v>218</v>
      </c>
      <c r="D320" s="81">
        <f>+SUMPRODUCT(('PA 2021'!$N$9:$N$107=B320)*1,'PA 2021'!$AI$9:$AI$107,'PA 2021'!$Y$9:$Y$107)</f>
        <v>0</v>
      </c>
      <c r="E320" s="54">
        <f t="shared" si="4"/>
        <v>0</v>
      </c>
    </row>
    <row r="321" spans="2:5" ht="25.5" x14ac:dyDescent="0.25">
      <c r="B321" s="31">
        <v>4415</v>
      </c>
      <c r="C321" s="32" t="s">
        <v>220</v>
      </c>
      <c r="D321" s="81">
        <f>+SUMPRODUCT(('PA 2021'!$N$9:$N$107=B321)*1,'PA 2021'!$AI$9:$AI$107,'PA 2021'!$Y$9:$Y$107)</f>
        <v>0</v>
      </c>
      <c r="E321" s="54">
        <f t="shared" si="4"/>
        <v>0</v>
      </c>
    </row>
    <row r="322" spans="2:5" ht="63.75" x14ac:dyDescent="0.25">
      <c r="B322" s="31">
        <v>4416</v>
      </c>
      <c r="C322" s="32" t="s">
        <v>217</v>
      </c>
      <c r="D322" s="81">
        <f>+SUMPRODUCT(('PA 2021'!$N$9:$N$107=B322)*1,'PA 2021'!$AI$9:$AI$107,'PA 2021'!$Y$9:$Y$107)</f>
        <v>0</v>
      </c>
      <c r="E322" s="54">
        <f t="shared" si="4"/>
        <v>0</v>
      </c>
    </row>
    <row r="323" spans="2:5" ht="25.5" x14ac:dyDescent="0.25">
      <c r="B323" s="31">
        <v>4417</v>
      </c>
      <c r="C323" s="32" t="s">
        <v>219</v>
      </c>
      <c r="D323" s="81">
        <f>+SUMPRODUCT(('PA 2021'!$N$9:$N$107=B323)*1,'PA 2021'!$AI$9:$AI$107,'PA 2021'!$Y$9:$Y$107)</f>
        <v>0</v>
      </c>
      <c r="E323" s="54">
        <f t="shared" ref="E323:E349" si="5">+IF(D323&gt;1,1,D323)</f>
        <v>0</v>
      </c>
    </row>
    <row r="324" spans="2:5" ht="25.5" x14ac:dyDescent="0.25">
      <c r="B324" s="31">
        <v>4418</v>
      </c>
      <c r="C324" s="32" t="s">
        <v>211</v>
      </c>
      <c r="D324" s="81">
        <f>+SUMPRODUCT(('PA 2021'!$N$9:$N$107=B324)*1,'PA 2021'!$AI$9:$AI$107,'PA 2021'!$Y$9:$Y$107)</f>
        <v>0</v>
      </c>
      <c r="E324" s="54">
        <f t="shared" si="5"/>
        <v>0</v>
      </c>
    </row>
    <row r="325" spans="2:5" ht="38.25" x14ac:dyDescent="0.25">
      <c r="B325" s="31">
        <v>4419</v>
      </c>
      <c r="C325" s="32" t="s">
        <v>226</v>
      </c>
      <c r="D325" s="81">
        <f>+SUMPRODUCT(('PA 2021'!$N$9:$N$107=B325)*1,'PA 2021'!$AI$9:$AI$107,'PA 2021'!$Y$9:$Y$107)</f>
        <v>0</v>
      </c>
      <c r="E325" s="54">
        <f t="shared" si="5"/>
        <v>0</v>
      </c>
    </row>
    <row r="326" spans="2:5" ht="38.25" x14ac:dyDescent="0.25">
      <c r="B326" s="31">
        <v>44110</v>
      </c>
      <c r="C326" s="32" t="s">
        <v>214</v>
      </c>
      <c r="D326" s="81">
        <f>+SUMPRODUCT(('PA 2021'!$N$9:$N$107=B326)*1,'PA 2021'!$AI$9:$AI$107,'PA 2021'!$Y$9:$Y$107)</f>
        <v>0</v>
      </c>
      <c r="E326" s="54">
        <f t="shared" si="5"/>
        <v>0</v>
      </c>
    </row>
    <row r="327" spans="2:5" ht="25.5" x14ac:dyDescent="0.25">
      <c r="B327" s="31">
        <v>44111</v>
      </c>
      <c r="C327" s="32" t="s">
        <v>216</v>
      </c>
      <c r="D327" s="81">
        <f>+SUMPRODUCT(('PA 2021'!$N$9:$N$107=B327)*1,'PA 2021'!$AI$9:$AI$107,'PA 2021'!$Y$9:$Y$107)</f>
        <v>0</v>
      </c>
      <c r="E327" s="54">
        <f t="shared" si="5"/>
        <v>0</v>
      </c>
    </row>
    <row r="328" spans="2:5" ht="25.5" x14ac:dyDescent="0.25">
      <c r="B328" s="31">
        <v>44112</v>
      </c>
      <c r="C328" s="32" t="s">
        <v>210</v>
      </c>
      <c r="D328" s="81">
        <f>+SUMPRODUCT(('PA 2021'!$N$9:$N$107=B328)*1,'PA 2021'!$AI$9:$AI$107,'PA 2021'!$Y$9:$Y$107)</f>
        <v>0</v>
      </c>
      <c r="E328" s="54">
        <f t="shared" si="5"/>
        <v>0</v>
      </c>
    </row>
    <row r="329" spans="2:5" ht="38.25" x14ac:dyDescent="0.25">
      <c r="B329" s="31">
        <v>44113</v>
      </c>
      <c r="C329" s="32" t="s">
        <v>891</v>
      </c>
      <c r="D329" s="81">
        <f>+SUMPRODUCT(('PA 2021'!$N$9:$N$107=B329)*1,'PA 2021'!$AI$9:$AI$107,'PA 2021'!$Y$9:$Y$107)</f>
        <v>0</v>
      </c>
      <c r="E329" s="54">
        <f t="shared" si="5"/>
        <v>0</v>
      </c>
    </row>
    <row r="330" spans="2:5" x14ac:dyDescent="0.25">
      <c r="B330" s="31">
        <v>44114</v>
      </c>
      <c r="C330" s="32" t="s">
        <v>892</v>
      </c>
      <c r="D330" s="81">
        <f>+SUMPRODUCT(('PA 2021'!$N$9:$N$107=B330)*1,'PA 2021'!$AI$9:$AI$107,'PA 2021'!$Y$9:$Y$107)</f>
        <v>0</v>
      </c>
      <c r="E330" s="54">
        <f t="shared" si="5"/>
        <v>0</v>
      </c>
    </row>
    <row r="331" spans="2:5" ht="38.25" x14ac:dyDescent="0.25">
      <c r="B331" s="31">
        <v>44115</v>
      </c>
      <c r="C331" s="32" t="s">
        <v>213</v>
      </c>
      <c r="D331" s="81">
        <f>+SUMPRODUCT(('PA 2021'!$N$9:$N$107=B331)*1,'PA 2021'!$AI$9:$AI$107,'PA 2021'!$Y$9:$Y$107)</f>
        <v>0</v>
      </c>
      <c r="E331" s="54">
        <f t="shared" si="5"/>
        <v>0</v>
      </c>
    </row>
    <row r="332" spans="2:5" ht="51" x14ac:dyDescent="0.25">
      <c r="B332" s="31">
        <v>44116</v>
      </c>
      <c r="C332" s="32" t="s">
        <v>893</v>
      </c>
      <c r="D332" s="81">
        <f>+SUMPRODUCT(('PA 2021'!$N$9:$N$107=B332)*1,'PA 2021'!$AI$9:$AI$107,'PA 2021'!$Y$9:$Y$107)</f>
        <v>0</v>
      </c>
      <c r="E332" s="54">
        <f t="shared" si="5"/>
        <v>0</v>
      </c>
    </row>
    <row r="333" spans="2:5" ht="38.25" x14ac:dyDescent="0.25">
      <c r="B333" s="31">
        <v>44117</v>
      </c>
      <c r="C333" s="32" t="s">
        <v>894</v>
      </c>
      <c r="D333" s="81">
        <f>+SUMPRODUCT(('PA 2021'!$N$9:$N$107=B333)*1,'PA 2021'!$AI$9:$AI$107,'PA 2021'!$Y$9:$Y$107)</f>
        <v>0</v>
      </c>
      <c r="E333" s="54">
        <f t="shared" si="5"/>
        <v>0</v>
      </c>
    </row>
    <row r="334" spans="2:5" ht="38.25" x14ac:dyDescent="0.25">
      <c r="B334" s="31">
        <v>44118</v>
      </c>
      <c r="C334" s="32" t="s">
        <v>221</v>
      </c>
      <c r="D334" s="81">
        <f>+SUMPRODUCT(('PA 2021'!$N$9:$N$107=B334)*1,'PA 2021'!$AI$9:$AI$107,'PA 2021'!$Y$9:$Y$107)</f>
        <v>0</v>
      </c>
      <c r="E334" s="54">
        <f t="shared" si="5"/>
        <v>0</v>
      </c>
    </row>
    <row r="335" spans="2:5" ht="25.5" x14ac:dyDescent="0.25">
      <c r="B335" s="31">
        <v>4421</v>
      </c>
      <c r="C335" s="32" t="s">
        <v>895</v>
      </c>
      <c r="D335" s="81">
        <f>+SUMPRODUCT(('PA 2021'!$N$9:$N$107=B335)*1,'PA 2021'!$AI$9:$AI$107,'PA 2021'!$Y$9:$Y$107)</f>
        <v>0</v>
      </c>
      <c r="E335" s="54">
        <f t="shared" si="5"/>
        <v>0</v>
      </c>
    </row>
    <row r="336" spans="2:5" ht="51" x14ac:dyDescent="0.25">
      <c r="B336" s="31">
        <v>4422</v>
      </c>
      <c r="C336" s="32" t="s">
        <v>240</v>
      </c>
      <c r="D336" s="81">
        <f>+SUMPRODUCT(('PA 2021'!$N$9:$N$107=B336)*1,'PA 2021'!$AI$9:$AI$107,'PA 2021'!$Y$9:$Y$107)</f>
        <v>0</v>
      </c>
      <c r="E336" s="54">
        <f t="shared" si="5"/>
        <v>0</v>
      </c>
    </row>
    <row r="337" spans="2:5" ht="38.25" x14ac:dyDescent="0.25">
      <c r="B337" s="31">
        <v>4423</v>
      </c>
      <c r="C337" s="32" t="s">
        <v>236</v>
      </c>
      <c r="D337" s="81">
        <f>+SUMPRODUCT(('PA 2021'!$N$9:$N$107=B337)*1,'PA 2021'!$AI$9:$AI$107,'PA 2021'!$Y$9:$Y$107)</f>
        <v>0</v>
      </c>
      <c r="E337" s="54">
        <f t="shared" si="5"/>
        <v>0</v>
      </c>
    </row>
    <row r="338" spans="2:5" ht="51" x14ac:dyDescent="0.25">
      <c r="B338" s="31">
        <v>4424</v>
      </c>
      <c r="C338" s="32" t="s">
        <v>237</v>
      </c>
      <c r="D338" s="81">
        <f>+SUMPRODUCT(('PA 2021'!$N$9:$N$107=B338)*1,'PA 2021'!$AI$9:$AI$107,'PA 2021'!$Y$9:$Y$107)</f>
        <v>0</v>
      </c>
      <c r="E338" s="54">
        <f t="shared" si="5"/>
        <v>0</v>
      </c>
    </row>
    <row r="339" spans="2:5" ht="25.5" x14ac:dyDescent="0.25">
      <c r="B339" s="31">
        <v>4425</v>
      </c>
      <c r="C339" s="32" t="s">
        <v>238</v>
      </c>
      <c r="D339" s="81">
        <f>+SUMPRODUCT(('PA 2021'!$N$9:$N$107=B339)*1,'PA 2021'!$AI$9:$AI$107,'PA 2021'!$Y$9:$Y$107)</f>
        <v>0</v>
      </c>
      <c r="E339" s="54">
        <f t="shared" si="5"/>
        <v>0</v>
      </c>
    </row>
    <row r="340" spans="2:5" ht="51" x14ac:dyDescent="0.25">
      <c r="B340" s="31">
        <v>4431</v>
      </c>
      <c r="C340" s="32" t="s">
        <v>896</v>
      </c>
      <c r="D340" s="81">
        <f>+SUMPRODUCT(('PA 2021'!$N$9:$N$107=B340)*1,'PA 2021'!$AI$9:$AI$107,'PA 2021'!$Y$9:$Y$107)</f>
        <v>0</v>
      </c>
      <c r="E340" s="54">
        <f t="shared" si="5"/>
        <v>0</v>
      </c>
    </row>
    <row r="341" spans="2:5" ht="25.5" x14ac:dyDescent="0.25">
      <c r="B341" s="31">
        <v>4432</v>
      </c>
      <c r="C341" s="32" t="s">
        <v>242</v>
      </c>
      <c r="D341" s="81">
        <f>+SUMPRODUCT(('PA 2021'!$N$9:$N$107=B341)*1,'PA 2021'!$AI$9:$AI$107,'PA 2021'!$Y$9:$Y$107)</f>
        <v>0</v>
      </c>
      <c r="E341" s="54">
        <f t="shared" si="5"/>
        <v>0</v>
      </c>
    </row>
    <row r="342" spans="2:5" ht="25.5" x14ac:dyDescent="0.25">
      <c r="B342" s="31">
        <v>4433</v>
      </c>
      <c r="C342" s="32" t="s">
        <v>897</v>
      </c>
      <c r="D342" s="81">
        <f>+SUMPRODUCT(('PA 2021'!$N$9:$N$107=B342)*1,'PA 2021'!$AI$9:$AI$107,'PA 2021'!$Y$9:$Y$107)</f>
        <v>0</v>
      </c>
      <c r="E342" s="54">
        <f t="shared" si="5"/>
        <v>0</v>
      </c>
    </row>
    <row r="343" spans="2:5" ht="25.5" x14ac:dyDescent="0.25">
      <c r="B343" s="31">
        <v>4441</v>
      </c>
      <c r="C343" s="32" t="s">
        <v>232</v>
      </c>
      <c r="D343" s="81">
        <f>+SUMPRODUCT(('PA 2021'!$N$9:$N$107=B343)*1,'PA 2021'!$AI$9:$AI$107,'PA 2021'!$Y$9:$Y$107)</f>
        <v>0</v>
      </c>
      <c r="E343" s="54">
        <f t="shared" si="5"/>
        <v>0</v>
      </c>
    </row>
    <row r="344" spans="2:5" ht="25.5" x14ac:dyDescent="0.25">
      <c r="B344" s="31">
        <v>4442</v>
      </c>
      <c r="C344" s="32" t="s">
        <v>229</v>
      </c>
      <c r="D344" s="81">
        <f>+SUMPRODUCT(('PA 2021'!$N$9:$N$107=B344)*1,'PA 2021'!$AI$9:$AI$107,'PA 2021'!$Y$9:$Y$107)</f>
        <v>0</v>
      </c>
      <c r="E344" s="54">
        <f t="shared" si="5"/>
        <v>0</v>
      </c>
    </row>
    <row r="345" spans="2:5" ht="38.25" x14ac:dyDescent="0.25">
      <c r="B345" s="31">
        <v>4443</v>
      </c>
      <c r="C345" s="32" t="s">
        <v>231</v>
      </c>
      <c r="D345" s="81">
        <f>+SUMPRODUCT(('PA 2021'!$N$9:$N$107=B345)*1,'PA 2021'!$AI$9:$AI$107,'PA 2021'!$Y$9:$Y$107)</f>
        <v>0</v>
      </c>
      <c r="E345" s="54">
        <f t="shared" si="5"/>
        <v>0</v>
      </c>
    </row>
    <row r="346" spans="2:5" ht="38.25" x14ac:dyDescent="0.25">
      <c r="B346" s="31">
        <v>4444</v>
      </c>
      <c r="C346" s="32" t="s">
        <v>898</v>
      </c>
      <c r="D346" s="81">
        <f>+SUMPRODUCT(('PA 2021'!$N$9:$N$107=B346)*1,'PA 2021'!$AI$9:$AI$107,'PA 2021'!$Y$9:$Y$107)</f>
        <v>0</v>
      </c>
      <c r="E346" s="54">
        <f t="shared" si="5"/>
        <v>0</v>
      </c>
    </row>
    <row r="347" spans="2:5" ht="25.5" x14ac:dyDescent="0.25">
      <c r="B347" s="31">
        <v>4445</v>
      </c>
      <c r="C347" s="32" t="s">
        <v>230</v>
      </c>
      <c r="D347" s="81">
        <f>+SUMPRODUCT(('PA 2021'!$N$9:$N$107=B347)*1,'PA 2021'!$AI$9:$AI$107,'PA 2021'!$Y$9:$Y$107)</f>
        <v>0</v>
      </c>
      <c r="E347" s="54">
        <f t="shared" si="5"/>
        <v>0</v>
      </c>
    </row>
    <row r="348" spans="2:5" ht="51" x14ac:dyDescent="0.25">
      <c r="B348" s="31">
        <v>4446</v>
      </c>
      <c r="C348" s="32" t="s">
        <v>228</v>
      </c>
      <c r="D348" s="81">
        <f>+SUMPRODUCT(('PA 2021'!$N$9:$N$107=B348)*1,'PA 2021'!$AI$9:$AI$107,'PA 2021'!$Y$9:$Y$107)</f>
        <v>0</v>
      </c>
      <c r="E348" s="54">
        <f t="shared" si="5"/>
        <v>0</v>
      </c>
    </row>
    <row r="349" spans="2:5" ht="25.5" x14ac:dyDescent="0.25">
      <c r="B349" s="31">
        <v>4447</v>
      </c>
      <c r="C349" s="32" t="s">
        <v>233</v>
      </c>
      <c r="D349" s="81">
        <f>+SUMPRODUCT(('PA 2021'!$N$9:$N$107=B349)*1,'PA 2021'!$AI$9:$AI$107,'PA 2021'!$Y$9:$Y$107)</f>
        <v>0</v>
      </c>
      <c r="E349" s="54">
        <f t="shared" si="5"/>
        <v>0</v>
      </c>
    </row>
  </sheetData>
  <autoFilter ref="B1:E349"/>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V469"/>
  <sheetViews>
    <sheetView workbookViewId="0">
      <selection activeCell="E8" sqref="E8"/>
    </sheetView>
  </sheetViews>
  <sheetFormatPr baseColWidth="10" defaultColWidth="11.42578125" defaultRowHeight="15" x14ac:dyDescent="0.25"/>
  <cols>
    <col min="1" max="1" width="5" style="4" bestFit="1" customWidth="1"/>
    <col min="2" max="2" width="31.7109375" style="8" customWidth="1"/>
    <col min="3" max="3" width="40.85546875" style="8" customWidth="1"/>
    <col min="4" max="4" width="36.85546875" style="8" customWidth="1"/>
    <col min="5" max="5" width="59" style="8" customWidth="1"/>
    <col min="6" max="6" width="11.42578125" style="4"/>
    <col min="7" max="256" width="11.42578125" style="2"/>
    <col min="257" max="16384" width="11.42578125" style="1"/>
  </cols>
  <sheetData>
    <row r="1" spans="1:6" x14ac:dyDescent="0.25">
      <c r="A1" s="5" t="s">
        <v>0</v>
      </c>
      <c r="B1" s="6" t="s">
        <v>1</v>
      </c>
      <c r="C1" s="6" t="s">
        <v>2</v>
      </c>
      <c r="D1" s="6" t="s">
        <v>3</v>
      </c>
      <c r="E1" s="6" t="s">
        <v>4</v>
      </c>
      <c r="F1" s="5" t="s">
        <v>473</v>
      </c>
    </row>
    <row r="2" spans="1:6" ht="30" x14ac:dyDescent="0.25">
      <c r="A2" s="3">
        <v>4864</v>
      </c>
      <c r="B2" s="7" t="s">
        <v>5</v>
      </c>
      <c r="E2" s="8">
        <f>+COUNTA(E5:E469)</f>
        <v>348</v>
      </c>
      <c r="F2" s="3">
        <v>55</v>
      </c>
    </row>
    <row r="3" spans="1:6" ht="30" x14ac:dyDescent="0.25">
      <c r="A3" s="3">
        <v>4863</v>
      </c>
      <c r="B3" s="7" t="s">
        <v>5</v>
      </c>
      <c r="C3" s="7" t="s">
        <v>6</v>
      </c>
      <c r="F3" s="3">
        <v>5</v>
      </c>
    </row>
    <row r="4" spans="1:6" ht="30" x14ac:dyDescent="0.25">
      <c r="A4" s="3">
        <v>4854</v>
      </c>
      <c r="B4" s="7" t="s">
        <v>5</v>
      </c>
      <c r="C4" s="7" t="s">
        <v>6</v>
      </c>
      <c r="D4" s="7" t="s">
        <v>7</v>
      </c>
      <c r="F4" s="3">
        <v>23</v>
      </c>
    </row>
    <row r="5" spans="1:6" ht="30" x14ac:dyDescent="0.25">
      <c r="A5" s="3">
        <v>4849</v>
      </c>
      <c r="B5" s="7" t="s">
        <v>5</v>
      </c>
      <c r="C5" s="7" t="s">
        <v>6</v>
      </c>
      <c r="D5" s="7" t="s">
        <v>7</v>
      </c>
      <c r="E5" s="7" t="s">
        <v>8</v>
      </c>
      <c r="F5" s="3">
        <v>10</v>
      </c>
    </row>
    <row r="6" spans="1:6" ht="30" x14ac:dyDescent="0.25">
      <c r="A6" s="3">
        <v>4852</v>
      </c>
      <c r="B6" s="7" t="s">
        <v>5</v>
      </c>
      <c r="C6" s="7" t="s">
        <v>6</v>
      </c>
      <c r="D6" s="7" t="s">
        <v>7</v>
      </c>
      <c r="E6" s="7" t="s">
        <v>9</v>
      </c>
      <c r="F6" s="3">
        <v>10</v>
      </c>
    </row>
    <row r="7" spans="1:6" ht="30" x14ac:dyDescent="0.25">
      <c r="A7" s="3">
        <v>4851</v>
      </c>
      <c r="B7" s="7" t="s">
        <v>5</v>
      </c>
      <c r="C7" s="7" t="s">
        <v>6</v>
      </c>
      <c r="D7" s="7" t="s">
        <v>7</v>
      </c>
      <c r="E7" s="7" t="s">
        <v>10</v>
      </c>
      <c r="F7" s="3">
        <v>10</v>
      </c>
    </row>
    <row r="8" spans="1:6" ht="45" x14ac:dyDescent="0.25">
      <c r="A8" s="3">
        <v>4850</v>
      </c>
      <c r="B8" s="7" t="s">
        <v>5</v>
      </c>
      <c r="C8" s="7" t="s">
        <v>6</v>
      </c>
      <c r="D8" s="7" t="s">
        <v>7</v>
      </c>
      <c r="E8" s="7" t="s">
        <v>11</v>
      </c>
      <c r="F8" s="3">
        <v>55</v>
      </c>
    </row>
    <row r="9" spans="1:6" ht="30" x14ac:dyDescent="0.25">
      <c r="A9" s="3">
        <v>4853</v>
      </c>
      <c r="B9" s="7" t="s">
        <v>5</v>
      </c>
      <c r="C9" s="7" t="s">
        <v>6</v>
      </c>
      <c r="D9" s="7" t="s">
        <v>7</v>
      </c>
      <c r="E9" s="7" t="s">
        <v>12</v>
      </c>
      <c r="F9" s="3">
        <v>15</v>
      </c>
    </row>
    <row r="10" spans="1:6" ht="30" x14ac:dyDescent="0.25">
      <c r="A10" s="3">
        <v>4848</v>
      </c>
      <c r="B10" s="7" t="s">
        <v>5</v>
      </c>
      <c r="C10" s="7" t="s">
        <v>6</v>
      </c>
      <c r="D10" s="7" t="s">
        <v>13</v>
      </c>
      <c r="F10" s="3">
        <v>42</v>
      </c>
    </row>
    <row r="11" spans="1:6" ht="30" x14ac:dyDescent="0.25">
      <c r="A11" s="3">
        <v>4846</v>
      </c>
      <c r="B11" s="7" t="s">
        <v>5</v>
      </c>
      <c r="C11" s="7" t="s">
        <v>6</v>
      </c>
      <c r="D11" s="7" t="s">
        <v>13</v>
      </c>
      <c r="E11" s="7" t="s">
        <v>14</v>
      </c>
      <c r="F11" s="3">
        <v>25.606999999999999</v>
      </c>
    </row>
    <row r="12" spans="1:6" ht="30" x14ac:dyDescent="0.25">
      <c r="A12" s="3">
        <v>4847</v>
      </c>
      <c r="B12" s="7" t="s">
        <v>5</v>
      </c>
      <c r="C12" s="7" t="s">
        <v>6</v>
      </c>
      <c r="D12" s="7" t="s">
        <v>13</v>
      </c>
      <c r="E12" s="7" t="s">
        <v>15</v>
      </c>
      <c r="F12" s="3">
        <v>5.29</v>
      </c>
    </row>
    <row r="13" spans="1:6" ht="45" x14ac:dyDescent="0.25">
      <c r="A13" s="3">
        <v>4844</v>
      </c>
      <c r="B13" s="7" t="s">
        <v>5</v>
      </c>
      <c r="C13" s="7" t="s">
        <v>6</v>
      </c>
      <c r="D13" s="7" t="s">
        <v>13</v>
      </c>
      <c r="E13" s="7" t="s">
        <v>16</v>
      </c>
      <c r="F13" s="3">
        <v>50.161000000000001</v>
      </c>
    </row>
    <row r="14" spans="1:6" ht="30" x14ac:dyDescent="0.25">
      <c r="A14" s="3">
        <v>4845</v>
      </c>
      <c r="B14" s="7" t="s">
        <v>5</v>
      </c>
      <c r="C14" s="7" t="s">
        <v>6</v>
      </c>
      <c r="D14" s="7" t="s">
        <v>13</v>
      </c>
      <c r="E14" s="7" t="s">
        <v>17</v>
      </c>
      <c r="F14" s="3">
        <v>18.942</v>
      </c>
    </row>
    <row r="15" spans="1:6" ht="30" x14ac:dyDescent="0.25">
      <c r="A15" s="3">
        <v>4858</v>
      </c>
      <c r="B15" s="7" t="s">
        <v>5</v>
      </c>
      <c r="C15" s="7" t="s">
        <v>6</v>
      </c>
      <c r="D15" s="7" t="s">
        <v>18</v>
      </c>
      <c r="F15" s="3">
        <v>10</v>
      </c>
    </row>
    <row r="16" spans="1:6" ht="45" x14ac:dyDescent="0.25">
      <c r="A16" s="3">
        <v>4857</v>
      </c>
      <c r="B16" s="7" t="s">
        <v>5</v>
      </c>
      <c r="C16" s="7" t="s">
        <v>6</v>
      </c>
      <c r="D16" s="7" t="s">
        <v>18</v>
      </c>
      <c r="E16" s="7" t="s">
        <v>19</v>
      </c>
      <c r="F16" s="3">
        <v>5</v>
      </c>
    </row>
    <row r="17" spans="1:6" ht="30" x14ac:dyDescent="0.25">
      <c r="A17" s="3">
        <v>4855</v>
      </c>
      <c r="B17" s="7" t="s">
        <v>5</v>
      </c>
      <c r="C17" s="7" t="s">
        <v>6</v>
      </c>
      <c r="D17" s="7" t="s">
        <v>18</v>
      </c>
      <c r="E17" s="7" t="s">
        <v>20</v>
      </c>
      <c r="F17" s="3">
        <v>35</v>
      </c>
    </row>
    <row r="18" spans="1:6" ht="30" x14ac:dyDescent="0.25">
      <c r="A18" s="3">
        <v>4856</v>
      </c>
      <c r="B18" s="7" t="s">
        <v>5</v>
      </c>
      <c r="C18" s="7" t="s">
        <v>6</v>
      </c>
      <c r="D18" s="7" t="s">
        <v>18</v>
      </c>
      <c r="E18" s="7" t="s">
        <v>21</v>
      </c>
      <c r="F18" s="3">
        <v>60</v>
      </c>
    </row>
    <row r="19" spans="1:6" ht="30" x14ac:dyDescent="0.25">
      <c r="A19" s="3">
        <v>4862</v>
      </c>
      <c r="B19" s="7" t="s">
        <v>5</v>
      </c>
      <c r="C19" s="7" t="s">
        <v>6</v>
      </c>
      <c r="D19" s="7" t="s">
        <v>22</v>
      </c>
      <c r="F19" s="3">
        <v>25</v>
      </c>
    </row>
    <row r="20" spans="1:6" ht="30" x14ac:dyDescent="0.25">
      <c r="A20" s="3">
        <v>4859</v>
      </c>
      <c r="B20" s="7" t="s">
        <v>5</v>
      </c>
      <c r="C20" s="7" t="s">
        <v>6</v>
      </c>
      <c r="D20" s="7" t="s">
        <v>22</v>
      </c>
      <c r="E20" s="7" t="s">
        <v>23</v>
      </c>
      <c r="F20" s="3">
        <v>30</v>
      </c>
    </row>
    <row r="21" spans="1:6" ht="30" x14ac:dyDescent="0.25">
      <c r="A21" s="3">
        <v>4860</v>
      </c>
      <c r="B21" s="7" t="s">
        <v>5</v>
      </c>
      <c r="C21" s="7" t="s">
        <v>6</v>
      </c>
      <c r="D21" s="7" t="s">
        <v>22</v>
      </c>
      <c r="E21" s="7" t="s">
        <v>24</v>
      </c>
      <c r="F21" s="3">
        <v>15</v>
      </c>
    </row>
    <row r="22" spans="1:6" ht="45" x14ac:dyDescent="0.25">
      <c r="A22" s="3">
        <v>4861</v>
      </c>
      <c r="B22" s="7" t="s">
        <v>5</v>
      </c>
      <c r="C22" s="7" t="s">
        <v>6</v>
      </c>
      <c r="D22" s="7" t="s">
        <v>22</v>
      </c>
      <c r="E22" s="7" t="s">
        <v>25</v>
      </c>
      <c r="F22" s="3">
        <v>55</v>
      </c>
    </row>
    <row r="23" spans="1:6" ht="30" x14ac:dyDescent="0.25">
      <c r="A23" s="3">
        <v>4735</v>
      </c>
      <c r="B23" s="7" t="s">
        <v>5</v>
      </c>
      <c r="C23" s="7" t="s">
        <v>26</v>
      </c>
      <c r="F23" s="3">
        <v>1</v>
      </c>
    </row>
    <row r="24" spans="1:6" ht="30" x14ac:dyDescent="0.25">
      <c r="A24" s="3">
        <v>4734</v>
      </c>
      <c r="B24" s="7" t="s">
        <v>5</v>
      </c>
      <c r="C24" s="7" t="s">
        <v>26</v>
      </c>
      <c r="D24" s="7" t="s">
        <v>27</v>
      </c>
      <c r="F24" s="3">
        <v>100</v>
      </c>
    </row>
    <row r="25" spans="1:6" ht="60" x14ac:dyDescent="0.25">
      <c r="A25" s="3">
        <v>4733</v>
      </c>
      <c r="B25" s="7" t="s">
        <v>5</v>
      </c>
      <c r="C25" s="7" t="s">
        <v>26</v>
      </c>
      <c r="D25" s="7" t="s">
        <v>27</v>
      </c>
      <c r="E25" s="7" t="s">
        <v>28</v>
      </c>
      <c r="F25" s="3">
        <v>19.513999999999999</v>
      </c>
    </row>
    <row r="26" spans="1:6" ht="90" x14ac:dyDescent="0.25">
      <c r="A26" s="3">
        <v>4732</v>
      </c>
      <c r="B26" s="7" t="s">
        <v>5</v>
      </c>
      <c r="C26" s="7" t="s">
        <v>26</v>
      </c>
      <c r="D26" s="7" t="s">
        <v>27</v>
      </c>
      <c r="E26" s="7" t="s">
        <v>29</v>
      </c>
      <c r="F26" s="3">
        <v>57.904000000000003</v>
      </c>
    </row>
    <row r="27" spans="1:6" ht="30" x14ac:dyDescent="0.25">
      <c r="A27" s="3">
        <v>4731</v>
      </c>
      <c r="B27" s="7" t="s">
        <v>5</v>
      </c>
      <c r="C27" s="7" t="s">
        <v>26</v>
      </c>
      <c r="D27" s="7" t="s">
        <v>27</v>
      </c>
      <c r="E27" s="7" t="s">
        <v>30</v>
      </c>
      <c r="F27" s="3">
        <v>22.582000000000001</v>
      </c>
    </row>
    <row r="28" spans="1:6" ht="30" x14ac:dyDescent="0.25">
      <c r="A28" s="3">
        <v>4744</v>
      </c>
      <c r="B28" s="7" t="s">
        <v>5</v>
      </c>
      <c r="C28" s="7" t="s">
        <v>31</v>
      </c>
      <c r="F28" s="3">
        <v>1</v>
      </c>
    </row>
    <row r="29" spans="1:6" ht="30" x14ac:dyDescent="0.25">
      <c r="A29" s="3">
        <v>4743</v>
      </c>
      <c r="B29" s="7" t="s">
        <v>5</v>
      </c>
      <c r="C29" s="7" t="s">
        <v>31</v>
      </c>
      <c r="D29" s="7" t="s">
        <v>32</v>
      </c>
      <c r="F29" s="3">
        <v>100</v>
      </c>
    </row>
    <row r="30" spans="1:6" ht="60" x14ac:dyDescent="0.25">
      <c r="A30" s="3">
        <v>4742</v>
      </c>
      <c r="B30" s="7" t="s">
        <v>5</v>
      </c>
      <c r="C30" s="7" t="s">
        <v>31</v>
      </c>
      <c r="D30" s="7" t="s">
        <v>32</v>
      </c>
      <c r="E30" s="7" t="s">
        <v>33</v>
      </c>
      <c r="F30" s="3">
        <v>20</v>
      </c>
    </row>
    <row r="31" spans="1:6" ht="30" x14ac:dyDescent="0.25">
      <c r="A31" s="3">
        <v>4741</v>
      </c>
      <c r="B31" s="7" t="s">
        <v>5</v>
      </c>
      <c r="C31" s="7" t="s">
        <v>31</v>
      </c>
      <c r="D31" s="7" t="s">
        <v>32</v>
      </c>
      <c r="E31" s="7" t="s">
        <v>34</v>
      </c>
      <c r="F31" s="3">
        <v>60</v>
      </c>
    </row>
    <row r="32" spans="1:6" ht="30" x14ac:dyDescent="0.25">
      <c r="A32" s="3">
        <v>4740</v>
      </c>
      <c r="B32" s="7" t="s">
        <v>5</v>
      </c>
      <c r="C32" s="7" t="s">
        <v>31</v>
      </c>
      <c r="D32" s="7" t="s">
        <v>32</v>
      </c>
      <c r="E32" s="7" t="s">
        <v>35</v>
      </c>
      <c r="F32" s="3">
        <v>20</v>
      </c>
    </row>
    <row r="33" spans="1:6" ht="30" x14ac:dyDescent="0.25">
      <c r="A33" s="3">
        <v>4843</v>
      </c>
      <c r="B33" s="7" t="s">
        <v>5</v>
      </c>
      <c r="C33" s="7" t="s">
        <v>36</v>
      </c>
      <c r="F33" s="3">
        <v>6</v>
      </c>
    </row>
    <row r="34" spans="1:6" ht="30" x14ac:dyDescent="0.25">
      <c r="A34" s="3">
        <v>4839</v>
      </c>
      <c r="B34" s="7" t="s">
        <v>5</v>
      </c>
      <c r="C34" s="7" t="s">
        <v>36</v>
      </c>
      <c r="D34" s="7" t="s">
        <v>37</v>
      </c>
      <c r="F34" s="3">
        <v>41</v>
      </c>
    </row>
    <row r="35" spans="1:6" ht="30" x14ac:dyDescent="0.25">
      <c r="A35" s="3">
        <v>4832</v>
      </c>
      <c r="B35" s="7" t="s">
        <v>5</v>
      </c>
      <c r="C35" s="7" t="s">
        <v>36</v>
      </c>
      <c r="D35" s="7" t="s">
        <v>37</v>
      </c>
      <c r="E35" s="7" t="s">
        <v>38</v>
      </c>
      <c r="F35" s="3">
        <v>16.334</v>
      </c>
    </row>
    <row r="36" spans="1:6" ht="30" x14ac:dyDescent="0.25">
      <c r="A36" s="3">
        <v>4837</v>
      </c>
      <c r="B36" s="7" t="s">
        <v>5</v>
      </c>
      <c r="C36" s="7" t="s">
        <v>36</v>
      </c>
      <c r="D36" s="7" t="s">
        <v>37</v>
      </c>
      <c r="E36" s="7" t="s">
        <v>39</v>
      </c>
      <c r="F36" s="3">
        <v>1.7609999999999999</v>
      </c>
    </row>
    <row r="37" spans="1:6" ht="30" x14ac:dyDescent="0.25">
      <c r="A37" s="3">
        <v>4834</v>
      </c>
      <c r="B37" s="7" t="s">
        <v>5</v>
      </c>
      <c r="C37" s="7" t="s">
        <v>36</v>
      </c>
      <c r="D37" s="7" t="s">
        <v>37</v>
      </c>
      <c r="E37" s="7" t="s">
        <v>40</v>
      </c>
      <c r="F37" s="3">
        <v>11.15</v>
      </c>
    </row>
    <row r="38" spans="1:6" ht="30" x14ac:dyDescent="0.25">
      <c r="A38" s="3">
        <v>4831</v>
      </c>
      <c r="B38" s="7" t="s">
        <v>5</v>
      </c>
      <c r="C38" s="7" t="s">
        <v>36</v>
      </c>
      <c r="D38" s="7" t="s">
        <v>37</v>
      </c>
      <c r="E38" s="7" t="s">
        <v>41</v>
      </c>
      <c r="F38" s="3">
        <v>16.321999999999999</v>
      </c>
    </row>
    <row r="39" spans="1:6" ht="30" x14ac:dyDescent="0.25">
      <c r="A39" s="3">
        <v>4836</v>
      </c>
      <c r="B39" s="7" t="s">
        <v>5</v>
      </c>
      <c r="C39" s="7" t="s">
        <v>36</v>
      </c>
      <c r="D39" s="7" t="s">
        <v>37</v>
      </c>
      <c r="E39" s="7" t="s">
        <v>42</v>
      </c>
      <c r="F39" s="3">
        <v>6.4550000000000001</v>
      </c>
    </row>
    <row r="40" spans="1:6" ht="30" x14ac:dyDescent="0.25">
      <c r="A40" s="3">
        <v>4838</v>
      </c>
      <c r="B40" s="7" t="s">
        <v>5</v>
      </c>
      <c r="C40" s="7" t="s">
        <v>36</v>
      </c>
      <c r="D40" s="7" t="s">
        <v>37</v>
      </c>
      <c r="E40" s="7" t="s">
        <v>43</v>
      </c>
      <c r="F40" s="3">
        <v>13.888999999999999</v>
      </c>
    </row>
    <row r="41" spans="1:6" ht="30" x14ac:dyDescent="0.25">
      <c r="A41" s="3">
        <v>4833</v>
      </c>
      <c r="B41" s="7" t="s">
        <v>5</v>
      </c>
      <c r="C41" s="7" t="s">
        <v>36</v>
      </c>
      <c r="D41" s="7" t="s">
        <v>37</v>
      </c>
      <c r="E41" s="7" t="s">
        <v>44</v>
      </c>
      <c r="F41" s="3">
        <v>19.32</v>
      </c>
    </row>
    <row r="42" spans="1:6" ht="30" x14ac:dyDescent="0.25">
      <c r="A42" s="3">
        <v>4835</v>
      </c>
      <c r="B42" s="7" t="s">
        <v>5</v>
      </c>
      <c r="C42" s="7" t="s">
        <v>36</v>
      </c>
      <c r="D42" s="7" t="s">
        <v>37</v>
      </c>
      <c r="E42" s="7" t="s">
        <v>45</v>
      </c>
      <c r="F42" s="3">
        <v>14.769</v>
      </c>
    </row>
    <row r="43" spans="1:6" ht="30" x14ac:dyDescent="0.25">
      <c r="A43" s="3">
        <v>4827</v>
      </c>
      <c r="B43" s="7" t="s">
        <v>5</v>
      </c>
      <c r="C43" s="7" t="s">
        <v>36</v>
      </c>
      <c r="D43" s="7" t="s">
        <v>46</v>
      </c>
      <c r="F43" s="3">
        <v>27</v>
      </c>
    </row>
    <row r="44" spans="1:6" ht="45" x14ac:dyDescent="0.25">
      <c r="A44" s="3">
        <v>4824</v>
      </c>
      <c r="B44" s="7" t="s">
        <v>5</v>
      </c>
      <c r="C44" s="7" t="s">
        <v>36</v>
      </c>
      <c r="D44" s="7" t="s">
        <v>46</v>
      </c>
      <c r="E44" s="7" t="s">
        <v>47</v>
      </c>
      <c r="F44" s="3">
        <v>26.814</v>
      </c>
    </row>
    <row r="45" spans="1:6" ht="30" x14ac:dyDescent="0.25">
      <c r="A45" s="3">
        <v>4826</v>
      </c>
      <c r="B45" s="7" t="s">
        <v>5</v>
      </c>
      <c r="C45" s="7" t="s">
        <v>36</v>
      </c>
      <c r="D45" s="7" t="s">
        <v>46</v>
      </c>
      <c r="E45" s="7" t="s">
        <v>48</v>
      </c>
      <c r="F45" s="3">
        <v>36.087000000000003</v>
      </c>
    </row>
    <row r="46" spans="1:6" ht="45" x14ac:dyDescent="0.25">
      <c r="A46" s="3">
        <v>4825</v>
      </c>
      <c r="B46" s="7" t="s">
        <v>5</v>
      </c>
      <c r="C46" s="7" t="s">
        <v>36</v>
      </c>
      <c r="D46" s="7" t="s">
        <v>46</v>
      </c>
      <c r="E46" s="7" t="s">
        <v>49</v>
      </c>
      <c r="F46" s="3">
        <v>37.098999999999997</v>
      </c>
    </row>
    <row r="47" spans="1:6" ht="30" x14ac:dyDescent="0.25">
      <c r="A47" s="3">
        <v>4842</v>
      </c>
      <c r="B47" s="7" t="s">
        <v>5</v>
      </c>
      <c r="C47" s="7" t="s">
        <v>36</v>
      </c>
      <c r="D47" s="7" t="s">
        <v>50</v>
      </c>
      <c r="F47" s="3">
        <v>27</v>
      </c>
    </row>
    <row r="48" spans="1:6" ht="30" x14ac:dyDescent="0.25">
      <c r="A48" s="3">
        <v>4840</v>
      </c>
      <c r="B48" s="7" t="s">
        <v>5</v>
      </c>
      <c r="C48" s="7" t="s">
        <v>36</v>
      </c>
      <c r="D48" s="7" t="s">
        <v>50</v>
      </c>
      <c r="E48" s="7" t="s">
        <v>51</v>
      </c>
      <c r="F48" s="3">
        <v>60</v>
      </c>
    </row>
    <row r="49" spans="1:6" ht="30" x14ac:dyDescent="0.25">
      <c r="A49" s="3">
        <v>4841</v>
      </c>
      <c r="B49" s="7" t="s">
        <v>5</v>
      </c>
      <c r="C49" s="7" t="s">
        <v>36</v>
      </c>
      <c r="D49" s="7" t="s">
        <v>50</v>
      </c>
      <c r="E49" s="7" t="s">
        <v>52</v>
      </c>
      <c r="F49" s="3">
        <v>40</v>
      </c>
    </row>
    <row r="50" spans="1:6" ht="30" x14ac:dyDescent="0.25">
      <c r="A50" s="3">
        <v>4830</v>
      </c>
      <c r="B50" s="7" t="s">
        <v>5</v>
      </c>
      <c r="C50" s="7" t="s">
        <v>36</v>
      </c>
      <c r="D50" s="7" t="s">
        <v>53</v>
      </c>
      <c r="F50" s="3">
        <v>5</v>
      </c>
    </row>
    <row r="51" spans="1:6" ht="30" x14ac:dyDescent="0.25">
      <c r="A51" s="3">
        <v>4828</v>
      </c>
      <c r="B51" s="7" t="s">
        <v>5</v>
      </c>
      <c r="C51" s="7" t="s">
        <v>36</v>
      </c>
      <c r="D51" s="7" t="s">
        <v>53</v>
      </c>
      <c r="E51" s="7" t="s">
        <v>54</v>
      </c>
      <c r="F51" s="3">
        <v>70</v>
      </c>
    </row>
    <row r="52" spans="1:6" ht="30" x14ac:dyDescent="0.25">
      <c r="A52" s="3">
        <v>4829</v>
      </c>
      <c r="B52" s="7" t="s">
        <v>5</v>
      </c>
      <c r="C52" s="7" t="s">
        <v>36</v>
      </c>
      <c r="D52" s="7" t="s">
        <v>53</v>
      </c>
      <c r="E52" s="7" t="s">
        <v>55</v>
      </c>
      <c r="F52" s="3">
        <v>30</v>
      </c>
    </row>
    <row r="53" spans="1:6" ht="30" x14ac:dyDescent="0.25">
      <c r="A53" s="3">
        <v>4790</v>
      </c>
      <c r="B53" s="7" t="s">
        <v>5</v>
      </c>
      <c r="C53" s="7" t="s">
        <v>56</v>
      </c>
      <c r="F53" s="3">
        <v>10</v>
      </c>
    </row>
    <row r="54" spans="1:6" ht="30" x14ac:dyDescent="0.25">
      <c r="A54" s="3">
        <v>4780</v>
      </c>
      <c r="B54" s="7" t="s">
        <v>5</v>
      </c>
      <c r="C54" s="7" t="s">
        <v>56</v>
      </c>
      <c r="D54" s="7" t="s">
        <v>57</v>
      </c>
      <c r="F54" s="3">
        <v>60.389000000000003</v>
      </c>
    </row>
    <row r="55" spans="1:6" ht="30" x14ac:dyDescent="0.25">
      <c r="A55" s="3">
        <v>4773</v>
      </c>
      <c r="B55" s="7" t="s">
        <v>5</v>
      </c>
      <c r="C55" s="7" t="s">
        <v>56</v>
      </c>
      <c r="D55" s="7" t="s">
        <v>57</v>
      </c>
      <c r="E55" s="7" t="s">
        <v>58</v>
      </c>
      <c r="F55" s="3">
        <v>0.189</v>
      </c>
    </row>
    <row r="56" spans="1:6" ht="30" x14ac:dyDescent="0.25">
      <c r="A56" s="3">
        <v>4775</v>
      </c>
      <c r="B56" s="7" t="s">
        <v>5</v>
      </c>
      <c r="C56" s="7" t="s">
        <v>56</v>
      </c>
      <c r="D56" s="7" t="s">
        <v>57</v>
      </c>
      <c r="E56" s="7" t="s">
        <v>59</v>
      </c>
      <c r="F56" s="3">
        <v>20.905999999999999</v>
      </c>
    </row>
    <row r="57" spans="1:6" ht="30" x14ac:dyDescent="0.25">
      <c r="A57" s="3">
        <v>4776</v>
      </c>
      <c r="B57" s="7" t="s">
        <v>5</v>
      </c>
      <c r="C57" s="7" t="s">
        <v>56</v>
      </c>
      <c r="D57" s="7" t="s">
        <v>57</v>
      </c>
      <c r="E57" s="7" t="s">
        <v>60</v>
      </c>
      <c r="F57" s="3">
        <v>15.141999999999999</v>
      </c>
    </row>
    <row r="58" spans="1:6" ht="45" x14ac:dyDescent="0.25">
      <c r="A58" s="3">
        <v>4778</v>
      </c>
      <c r="B58" s="7" t="s">
        <v>5</v>
      </c>
      <c r="C58" s="7" t="s">
        <v>56</v>
      </c>
      <c r="D58" s="7" t="s">
        <v>57</v>
      </c>
      <c r="E58" s="7" t="s">
        <v>61</v>
      </c>
      <c r="F58" s="3">
        <v>40.066000000000003</v>
      </c>
    </row>
    <row r="59" spans="1:6" ht="30" x14ac:dyDescent="0.25">
      <c r="A59" s="3">
        <v>4779</v>
      </c>
      <c r="B59" s="7" t="s">
        <v>5</v>
      </c>
      <c r="C59" s="7" t="s">
        <v>56</v>
      </c>
      <c r="D59" s="7" t="s">
        <v>57</v>
      </c>
      <c r="E59" s="7" t="s">
        <v>62</v>
      </c>
      <c r="F59" s="3">
        <v>1.776</v>
      </c>
    </row>
    <row r="60" spans="1:6" ht="30" x14ac:dyDescent="0.25">
      <c r="A60" s="3">
        <v>4777</v>
      </c>
      <c r="B60" s="7" t="s">
        <v>5</v>
      </c>
      <c r="C60" s="7" t="s">
        <v>56</v>
      </c>
      <c r="D60" s="7" t="s">
        <v>57</v>
      </c>
      <c r="E60" s="7" t="s">
        <v>63</v>
      </c>
      <c r="F60" s="3">
        <v>8.5250000000000004</v>
      </c>
    </row>
    <row r="61" spans="1:6" ht="30" x14ac:dyDescent="0.25">
      <c r="A61" s="3">
        <v>4774</v>
      </c>
      <c r="B61" s="7" t="s">
        <v>5</v>
      </c>
      <c r="C61" s="7" t="s">
        <v>56</v>
      </c>
      <c r="D61" s="7" t="s">
        <v>57</v>
      </c>
      <c r="E61" s="7" t="s">
        <v>64</v>
      </c>
      <c r="F61" s="3">
        <v>13.396000000000001</v>
      </c>
    </row>
    <row r="62" spans="1:6" ht="30" x14ac:dyDescent="0.25">
      <c r="A62" s="3">
        <v>4764</v>
      </c>
      <c r="B62" s="7" t="s">
        <v>5</v>
      </c>
      <c r="C62" s="7" t="s">
        <v>56</v>
      </c>
      <c r="D62" s="7" t="s">
        <v>65</v>
      </c>
      <c r="F62" s="3">
        <v>13.192</v>
      </c>
    </row>
    <row r="63" spans="1:6" ht="30" x14ac:dyDescent="0.25">
      <c r="A63" s="3">
        <v>4760</v>
      </c>
      <c r="B63" s="7" t="s">
        <v>5</v>
      </c>
      <c r="C63" s="7" t="s">
        <v>56</v>
      </c>
      <c r="D63" s="7" t="s">
        <v>65</v>
      </c>
      <c r="E63" s="7" t="s">
        <v>66</v>
      </c>
      <c r="F63" s="3">
        <v>8.1300000000000008</v>
      </c>
    </row>
    <row r="64" spans="1:6" ht="45" x14ac:dyDescent="0.25">
      <c r="A64" s="3">
        <v>4755</v>
      </c>
      <c r="B64" s="7" t="s">
        <v>5</v>
      </c>
      <c r="C64" s="7" t="s">
        <v>56</v>
      </c>
      <c r="D64" s="7" t="s">
        <v>65</v>
      </c>
      <c r="E64" s="7" t="s">
        <v>67</v>
      </c>
      <c r="F64" s="3">
        <v>14.904999999999999</v>
      </c>
    </row>
    <row r="65" spans="1:6" ht="30" x14ac:dyDescent="0.25">
      <c r="A65" s="3">
        <v>4763</v>
      </c>
      <c r="B65" s="7" t="s">
        <v>5</v>
      </c>
      <c r="C65" s="7" t="s">
        <v>56</v>
      </c>
      <c r="D65" s="7" t="s">
        <v>65</v>
      </c>
      <c r="E65" s="7" t="s">
        <v>68</v>
      </c>
      <c r="F65" s="3">
        <v>3.2519999999999998</v>
      </c>
    </row>
    <row r="66" spans="1:6" ht="30" x14ac:dyDescent="0.25">
      <c r="A66" s="3">
        <v>4759</v>
      </c>
      <c r="B66" s="7" t="s">
        <v>5</v>
      </c>
      <c r="C66" s="7" t="s">
        <v>56</v>
      </c>
      <c r="D66" s="7" t="s">
        <v>65</v>
      </c>
      <c r="E66" s="7" t="s">
        <v>69</v>
      </c>
      <c r="F66" s="3">
        <v>6.7750000000000004</v>
      </c>
    </row>
    <row r="67" spans="1:6" ht="30" x14ac:dyDescent="0.25">
      <c r="A67" s="3">
        <v>4761</v>
      </c>
      <c r="B67" s="7" t="s">
        <v>5</v>
      </c>
      <c r="C67" s="7" t="s">
        <v>56</v>
      </c>
      <c r="D67" s="7" t="s">
        <v>65</v>
      </c>
      <c r="E67" s="7" t="s">
        <v>70</v>
      </c>
      <c r="F67" s="3">
        <v>5.9619999999999997</v>
      </c>
    </row>
    <row r="68" spans="1:6" ht="30" x14ac:dyDescent="0.25">
      <c r="A68" s="3">
        <v>4757</v>
      </c>
      <c r="B68" s="7" t="s">
        <v>5</v>
      </c>
      <c r="C68" s="7" t="s">
        <v>56</v>
      </c>
      <c r="D68" s="7" t="s">
        <v>65</v>
      </c>
      <c r="E68" s="7" t="s">
        <v>71</v>
      </c>
      <c r="F68" s="3">
        <v>3.0350000000000001</v>
      </c>
    </row>
    <row r="69" spans="1:6" ht="30" x14ac:dyDescent="0.25">
      <c r="A69" s="3">
        <v>4758</v>
      </c>
      <c r="B69" s="7" t="s">
        <v>5</v>
      </c>
      <c r="C69" s="7" t="s">
        <v>56</v>
      </c>
      <c r="D69" s="7" t="s">
        <v>65</v>
      </c>
      <c r="E69" s="7" t="s">
        <v>72</v>
      </c>
      <c r="F69" s="3">
        <v>5.42</v>
      </c>
    </row>
    <row r="70" spans="1:6" ht="30" x14ac:dyDescent="0.25">
      <c r="A70" s="3">
        <v>4756</v>
      </c>
      <c r="B70" s="7" t="s">
        <v>5</v>
      </c>
      <c r="C70" s="7" t="s">
        <v>56</v>
      </c>
      <c r="D70" s="7" t="s">
        <v>65</v>
      </c>
      <c r="E70" s="7" t="s">
        <v>73</v>
      </c>
      <c r="F70" s="3">
        <v>44.932000000000002</v>
      </c>
    </row>
    <row r="71" spans="1:6" ht="30" x14ac:dyDescent="0.25">
      <c r="A71" s="3">
        <v>4762</v>
      </c>
      <c r="B71" s="7" t="s">
        <v>5</v>
      </c>
      <c r="C71" s="7" t="s">
        <v>56</v>
      </c>
      <c r="D71" s="7" t="s">
        <v>65</v>
      </c>
      <c r="E71" s="7" t="s">
        <v>74</v>
      </c>
      <c r="F71" s="3">
        <v>7.5880000000000001</v>
      </c>
    </row>
    <row r="72" spans="1:6" ht="30" x14ac:dyDescent="0.25">
      <c r="A72" s="3">
        <v>4768</v>
      </c>
      <c r="B72" s="7" t="s">
        <v>5</v>
      </c>
      <c r="C72" s="7" t="s">
        <v>56</v>
      </c>
      <c r="D72" s="7" t="s">
        <v>75</v>
      </c>
      <c r="F72" s="3">
        <v>4.5759999999999996</v>
      </c>
    </row>
    <row r="73" spans="1:6" ht="75" x14ac:dyDescent="0.25">
      <c r="A73" s="3">
        <v>4767</v>
      </c>
      <c r="B73" s="7" t="s">
        <v>5</v>
      </c>
      <c r="C73" s="7" t="s">
        <v>56</v>
      </c>
      <c r="D73" s="7" t="s">
        <v>75</v>
      </c>
      <c r="E73" s="7" t="s">
        <v>76</v>
      </c>
      <c r="F73" s="3">
        <v>40</v>
      </c>
    </row>
    <row r="74" spans="1:6" ht="30" x14ac:dyDescent="0.25">
      <c r="A74" s="3">
        <v>4766</v>
      </c>
      <c r="B74" s="7" t="s">
        <v>5</v>
      </c>
      <c r="C74" s="7" t="s">
        <v>56</v>
      </c>
      <c r="D74" s="7" t="s">
        <v>75</v>
      </c>
      <c r="E74" s="7" t="s">
        <v>77</v>
      </c>
      <c r="F74" s="3">
        <v>25</v>
      </c>
    </row>
    <row r="75" spans="1:6" ht="30" x14ac:dyDescent="0.25">
      <c r="A75" s="3">
        <v>4765</v>
      </c>
      <c r="B75" s="7" t="s">
        <v>5</v>
      </c>
      <c r="C75" s="7" t="s">
        <v>56</v>
      </c>
      <c r="D75" s="7" t="s">
        <v>75</v>
      </c>
      <c r="E75" s="7" t="s">
        <v>78</v>
      </c>
      <c r="F75" s="3">
        <v>35</v>
      </c>
    </row>
    <row r="76" spans="1:6" ht="30" x14ac:dyDescent="0.25">
      <c r="A76" s="3">
        <v>4772</v>
      </c>
      <c r="B76" s="7" t="s">
        <v>5</v>
      </c>
      <c r="C76" s="7" t="s">
        <v>56</v>
      </c>
      <c r="D76" s="7" t="s">
        <v>79</v>
      </c>
      <c r="F76" s="3">
        <v>2.86</v>
      </c>
    </row>
    <row r="77" spans="1:6" ht="30" x14ac:dyDescent="0.25">
      <c r="A77" s="3">
        <v>4771</v>
      </c>
      <c r="B77" s="7" t="s">
        <v>5</v>
      </c>
      <c r="C77" s="7" t="s">
        <v>56</v>
      </c>
      <c r="D77" s="7" t="s">
        <v>79</v>
      </c>
      <c r="E77" s="7" t="s">
        <v>80</v>
      </c>
      <c r="F77" s="3">
        <v>10</v>
      </c>
    </row>
    <row r="78" spans="1:6" ht="30" x14ac:dyDescent="0.25">
      <c r="A78" s="3">
        <v>4769</v>
      </c>
      <c r="B78" s="7" t="s">
        <v>5</v>
      </c>
      <c r="C78" s="7" t="s">
        <v>56</v>
      </c>
      <c r="D78" s="7" t="s">
        <v>79</v>
      </c>
      <c r="E78" s="7" t="s">
        <v>81</v>
      </c>
      <c r="F78" s="3">
        <v>10</v>
      </c>
    </row>
    <row r="79" spans="1:6" ht="30" x14ac:dyDescent="0.25">
      <c r="A79" s="3">
        <v>4770</v>
      </c>
      <c r="B79" s="7" t="s">
        <v>5</v>
      </c>
      <c r="C79" s="7" t="s">
        <v>56</v>
      </c>
      <c r="D79" s="7" t="s">
        <v>79</v>
      </c>
      <c r="E79" s="7" t="s">
        <v>82</v>
      </c>
      <c r="F79" s="3">
        <v>80</v>
      </c>
    </row>
    <row r="80" spans="1:6" ht="30" x14ac:dyDescent="0.25">
      <c r="A80" s="3">
        <v>4785</v>
      </c>
      <c r="B80" s="7" t="s">
        <v>5</v>
      </c>
      <c r="C80" s="7" t="s">
        <v>56</v>
      </c>
      <c r="D80" s="7" t="s">
        <v>83</v>
      </c>
      <c r="F80" s="3">
        <v>11.065</v>
      </c>
    </row>
    <row r="81" spans="1:6" ht="30" x14ac:dyDescent="0.25">
      <c r="A81" s="3">
        <v>4784</v>
      </c>
      <c r="B81" s="7" t="s">
        <v>5</v>
      </c>
      <c r="C81" s="7" t="s">
        <v>56</v>
      </c>
      <c r="D81" s="7" t="s">
        <v>83</v>
      </c>
      <c r="E81" s="7" t="s">
        <v>84</v>
      </c>
      <c r="F81" s="3">
        <v>100</v>
      </c>
    </row>
    <row r="82" spans="1:6" ht="30" x14ac:dyDescent="0.25">
      <c r="A82" s="3">
        <v>4783</v>
      </c>
      <c r="B82" s="7" t="s">
        <v>5</v>
      </c>
      <c r="C82" s="7" t="s">
        <v>56</v>
      </c>
      <c r="D82" s="7" t="s">
        <v>85</v>
      </c>
      <c r="F82" s="3">
        <v>2.4449999999999998</v>
      </c>
    </row>
    <row r="83" spans="1:6" ht="45" x14ac:dyDescent="0.25">
      <c r="A83" s="3">
        <v>4782</v>
      </c>
      <c r="B83" s="7" t="s">
        <v>5</v>
      </c>
      <c r="C83" s="7" t="s">
        <v>56</v>
      </c>
      <c r="D83" s="7" t="s">
        <v>85</v>
      </c>
      <c r="E83" s="7" t="s">
        <v>86</v>
      </c>
      <c r="F83" s="3">
        <v>58.48</v>
      </c>
    </row>
    <row r="84" spans="1:6" ht="30" x14ac:dyDescent="0.25">
      <c r="A84" s="3">
        <v>4781</v>
      </c>
      <c r="B84" s="7" t="s">
        <v>5</v>
      </c>
      <c r="C84" s="7" t="s">
        <v>56</v>
      </c>
      <c r="D84" s="7" t="s">
        <v>85</v>
      </c>
      <c r="E84" s="7" t="s">
        <v>87</v>
      </c>
      <c r="F84" s="3">
        <v>41.52</v>
      </c>
    </row>
    <row r="85" spans="1:6" ht="30" x14ac:dyDescent="0.25">
      <c r="A85" s="3">
        <v>4789</v>
      </c>
      <c r="B85" s="7" t="s">
        <v>5</v>
      </c>
      <c r="C85" s="7" t="s">
        <v>56</v>
      </c>
      <c r="D85" s="7" t="s">
        <v>88</v>
      </c>
      <c r="F85" s="3">
        <v>5.4729999999999999</v>
      </c>
    </row>
    <row r="86" spans="1:6" ht="30" x14ac:dyDescent="0.25">
      <c r="A86" s="3">
        <v>4786</v>
      </c>
      <c r="B86" s="7" t="s">
        <v>5</v>
      </c>
      <c r="C86" s="7" t="s">
        <v>56</v>
      </c>
      <c r="D86" s="7" t="s">
        <v>88</v>
      </c>
      <c r="E86" s="7" t="s">
        <v>89</v>
      </c>
      <c r="F86" s="3">
        <v>45</v>
      </c>
    </row>
    <row r="87" spans="1:6" ht="45" x14ac:dyDescent="0.25">
      <c r="A87" s="3">
        <v>4787</v>
      </c>
      <c r="B87" s="7" t="s">
        <v>5</v>
      </c>
      <c r="C87" s="7" t="s">
        <v>56</v>
      </c>
      <c r="D87" s="7" t="s">
        <v>88</v>
      </c>
      <c r="E87" s="7" t="s">
        <v>90</v>
      </c>
      <c r="F87" s="3">
        <v>50</v>
      </c>
    </row>
    <row r="88" spans="1:6" ht="30" x14ac:dyDescent="0.25">
      <c r="A88" s="3">
        <v>4788</v>
      </c>
      <c r="B88" s="7" t="s">
        <v>5</v>
      </c>
      <c r="C88" s="7" t="s">
        <v>56</v>
      </c>
      <c r="D88" s="7" t="s">
        <v>88</v>
      </c>
      <c r="E88" s="7" t="s">
        <v>91</v>
      </c>
      <c r="F88" s="3">
        <v>5</v>
      </c>
    </row>
    <row r="89" spans="1:6" ht="30" x14ac:dyDescent="0.25">
      <c r="A89" s="3">
        <v>4754</v>
      </c>
      <c r="B89" s="7" t="s">
        <v>5</v>
      </c>
      <c r="C89" s="7" t="s">
        <v>92</v>
      </c>
      <c r="F89" s="3">
        <v>6</v>
      </c>
    </row>
    <row r="90" spans="1:6" ht="30" x14ac:dyDescent="0.25">
      <c r="A90" s="3">
        <v>4753</v>
      </c>
      <c r="B90" s="7" t="s">
        <v>5</v>
      </c>
      <c r="C90" s="7" t="s">
        <v>92</v>
      </c>
      <c r="D90" s="7" t="s">
        <v>93</v>
      </c>
      <c r="F90" s="3">
        <v>100</v>
      </c>
    </row>
    <row r="91" spans="1:6" ht="30" x14ac:dyDescent="0.25">
      <c r="A91" s="3">
        <v>4745</v>
      </c>
      <c r="B91" s="7" t="s">
        <v>5</v>
      </c>
      <c r="C91" s="7" t="s">
        <v>92</v>
      </c>
      <c r="D91" s="7" t="s">
        <v>93</v>
      </c>
      <c r="E91" s="7" t="s">
        <v>94</v>
      </c>
      <c r="F91" s="3">
        <v>51.838000000000001</v>
      </c>
    </row>
    <row r="92" spans="1:6" ht="45" x14ac:dyDescent="0.25">
      <c r="A92" s="3">
        <v>4749</v>
      </c>
      <c r="B92" s="7" t="s">
        <v>5</v>
      </c>
      <c r="C92" s="7" t="s">
        <v>92</v>
      </c>
      <c r="D92" s="7" t="s">
        <v>93</v>
      </c>
      <c r="E92" s="7" t="s">
        <v>95</v>
      </c>
      <c r="F92" s="3">
        <v>21.9</v>
      </c>
    </row>
    <row r="93" spans="1:6" ht="45" x14ac:dyDescent="0.25">
      <c r="A93" s="3">
        <v>4747</v>
      </c>
      <c r="B93" s="7" t="s">
        <v>5</v>
      </c>
      <c r="C93" s="7" t="s">
        <v>92</v>
      </c>
      <c r="D93" s="7" t="s">
        <v>93</v>
      </c>
      <c r="E93" s="7" t="s">
        <v>96</v>
      </c>
      <c r="F93" s="3">
        <v>4.6630000000000003</v>
      </c>
    </row>
    <row r="94" spans="1:6" ht="60" x14ac:dyDescent="0.25">
      <c r="A94" s="3">
        <v>4752</v>
      </c>
      <c r="B94" s="7" t="s">
        <v>5</v>
      </c>
      <c r="C94" s="7" t="s">
        <v>92</v>
      </c>
      <c r="D94" s="7" t="s">
        <v>93</v>
      </c>
      <c r="E94" s="7" t="s">
        <v>97</v>
      </c>
      <c r="F94" s="3">
        <v>6.7809999999999997</v>
      </c>
    </row>
    <row r="95" spans="1:6" ht="30" x14ac:dyDescent="0.25">
      <c r="A95" s="3">
        <v>4750</v>
      </c>
      <c r="B95" s="7" t="s">
        <v>5</v>
      </c>
      <c r="C95" s="7" t="s">
        <v>92</v>
      </c>
      <c r="D95" s="7" t="s">
        <v>93</v>
      </c>
      <c r="E95" s="7" t="s">
        <v>98</v>
      </c>
      <c r="F95" s="3">
        <v>2.7160000000000002</v>
      </c>
    </row>
    <row r="96" spans="1:6" ht="45" x14ac:dyDescent="0.25">
      <c r="A96" s="3">
        <v>4751</v>
      </c>
      <c r="B96" s="7" t="s">
        <v>5</v>
      </c>
      <c r="C96" s="7" t="s">
        <v>92</v>
      </c>
      <c r="D96" s="7" t="s">
        <v>93</v>
      </c>
      <c r="E96" s="7" t="s">
        <v>99</v>
      </c>
      <c r="F96" s="3">
        <v>5.1470000000000002</v>
      </c>
    </row>
    <row r="97" spans="1:6" ht="60" x14ac:dyDescent="0.25">
      <c r="A97" s="3">
        <v>4748</v>
      </c>
      <c r="B97" s="7" t="s">
        <v>5</v>
      </c>
      <c r="C97" s="7" t="s">
        <v>92</v>
      </c>
      <c r="D97" s="7" t="s">
        <v>93</v>
      </c>
      <c r="E97" s="7" t="s">
        <v>100</v>
      </c>
      <c r="F97" s="3">
        <v>3.6030000000000002</v>
      </c>
    </row>
    <row r="98" spans="1:6" ht="30" x14ac:dyDescent="0.25">
      <c r="A98" s="3">
        <v>4746</v>
      </c>
      <c r="B98" s="7" t="s">
        <v>5</v>
      </c>
      <c r="C98" s="7" t="s">
        <v>92</v>
      </c>
      <c r="D98" s="7" t="s">
        <v>93</v>
      </c>
      <c r="E98" s="7" t="s">
        <v>101</v>
      </c>
      <c r="F98" s="3">
        <v>3.3519999999999999</v>
      </c>
    </row>
    <row r="99" spans="1:6" ht="30" x14ac:dyDescent="0.25">
      <c r="A99" s="3">
        <v>4730</v>
      </c>
      <c r="B99" s="7" t="s">
        <v>5</v>
      </c>
      <c r="C99" s="7" t="s">
        <v>102</v>
      </c>
      <c r="F99" s="3">
        <v>2</v>
      </c>
    </row>
    <row r="100" spans="1:6" ht="30" x14ac:dyDescent="0.25">
      <c r="A100" s="3">
        <v>4729</v>
      </c>
      <c r="B100" s="7" t="s">
        <v>5</v>
      </c>
      <c r="C100" s="7" t="s">
        <v>102</v>
      </c>
      <c r="D100" s="7" t="s">
        <v>103</v>
      </c>
      <c r="F100" s="3">
        <v>24.308</v>
      </c>
    </row>
    <row r="101" spans="1:6" ht="30" x14ac:dyDescent="0.25">
      <c r="A101" s="3">
        <v>4728</v>
      </c>
      <c r="B101" s="7" t="s">
        <v>5</v>
      </c>
      <c r="C101" s="7" t="s">
        <v>102</v>
      </c>
      <c r="D101" s="7" t="s">
        <v>103</v>
      </c>
      <c r="E101" s="7" t="s">
        <v>104</v>
      </c>
      <c r="F101" s="3">
        <v>95</v>
      </c>
    </row>
    <row r="102" spans="1:6" ht="30" x14ac:dyDescent="0.25">
      <c r="A102" s="3">
        <v>4727</v>
      </c>
      <c r="B102" s="7" t="s">
        <v>5</v>
      </c>
      <c r="C102" s="7" t="s">
        <v>102</v>
      </c>
      <c r="D102" s="7" t="s">
        <v>103</v>
      </c>
      <c r="E102" s="7" t="s">
        <v>105</v>
      </c>
      <c r="F102" s="3">
        <v>5</v>
      </c>
    </row>
    <row r="103" spans="1:6" ht="30" x14ac:dyDescent="0.25">
      <c r="A103" s="3">
        <v>4726</v>
      </c>
      <c r="B103" s="7" t="s">
        <v>5</v>
      </c>
      <c r="C103" s="7" t="s">
        <v>102</v>
      </c>
      <c r="D103" s="7" t="s">
        <v>106</v>
      </c>
      <c r="F103" s="3">
        <v>75.691999999999993</v>
      </c>
    </row>
    <row r="104" spans="1:6" ht="30" x14ac:dyDescent="0.25">
      <c r="A104" s="3">
        <v>4724</v>
      </c>
      <c r="B104" s="7" t="s">
        <v>5</v>
      </c>
      <c r="C104" s="7" t="s">
        <v>102</v>
      </c>
      <c r="D104" s="7" t="s">
        <v>106</v>
      </c>
      <c r="E104" s="7" t="s">
        <v>107</v>
      </c>
      <c r="F104" s="3">
        <v>18</v>
      </c>
    </row>
    <row r="105" spans="1:6" ht="60" x14ac:dyDescent="0.25">
      <c r="A105" s="3">
        <v>4725</v>
      </c>
      <c r="B105" s="7" t="s">
        <v>5</v>
      </c>
      <c r="C105" s="7" t="s">
        <v>102</v>
      </c>
      <c r="D105" s="7" t="s">
        <v>106</v>
      </c>
      <c r="E105" s="7" t="s">
        <v>108</v>
      </c>
      <c r="F105" s="3">
        <v>17</v>
      </c>
    </row>
    <row r="106" spans="1:6" ht="45" x14ac:dyDescent="0.25">
      <c r="A106" s="3">
        <v>4721</v>
      </c>
      <c r="B106" s="7" t="s">
        <v>5</v>
      </c>
      <c r="C106" s="7" t="s">
        <v>102</v>
      </c>
      <c r="D106" s="7" t="s">
        <v>106</v>
      </c>
      <c r="E106" s="7" t="s">
        <v>109</v>
      </c>
      <c r="F106" s="3">
        <v>45</v>
      </c>
    </row>
    <row r="107" spans="1:6" ht="60" x14ac:dyDescent="0.25">
      <c r="A107" s="3">
        <v>4723</v>
      </c>
      <c r="B107" s="7" t="s">
        <v>5</v>
      </c>
      <c r="C107" s="7" t="s">
        <v>102</v>
      </c>
      <c r="D107" s="7" t="s">
        <v>106</v>
      </c>
      <c r="E107" s="7" t="s">
        <v>110</v>
      </c>
      <c r="F107" s="3">
        <v>15</v>
      </c>
    </row>
    <row r="108" spans="1:6" ht="60" x14ac:dyDescent="0.25">
      <c r="A108" s="3">
        <v>4722</v>
      </c>
      <c r="B108" s="7" t="s">
        <v>5</v>
      </c>
      <c r="C108" s="7" t="s">
        <v>102</v>
      </c>
      <c r="D108" s="7" t="s">
        <v>106</v>
      </c>
      <c r="E108" s="7" t="s">
        <v>111</v>
      </c>
      <c r="F108" s="3">
        <v>5</v>
      </c>
    </row>
    <row r="109" spans="1:6" ht="30" x14ac:dyDescent="0.25">
      <c r="A109" s="3">
        <v>4713</v>
      </c>
      <c r="B109" s="7" t="s">
        <v>5</v>
      </c>
      <c r="C109" s="7" t="s">
        <v>112</v>
      </c>
      <c r="F109" s="3">
        <v>5</v>
      </c>
    </row>
    <row r="110" spans="1:6" ht="30" x14ac:dyDescent="0.25">
      <c r="A110" s="3">
        <v>4703</v>
      </c>
      <c r="B110" s="7" t="s">
        <v>5</v>
      </c>
      <c r="C110" s="7" t="s">
        <v>112</v>
      </c>
      <c r="D110" s="7" t="s">
        <v>113</v>
      </c>
      <c r="F110" s="3">
        <v>85.328000000000003</v>
      </c>
    </row>
    <row r="111" spans="1:6" ht="30" x14ac:dyDescent="0.25">
      <c r="A111" s="3">
        <v>4702</v>
      </c>
      <c r="B111" s="7" t="s">
        <v>5</v>
      </c>
      <c r="C111" s="7" t="s">
        <v>112</v>
      </c>
      <c r="D111" s="7" t="s">
        <v>113</v>
      </c>
      <c r="E111" s="7" t="s">
        <v>114</v>
      </c>
      <c r="F111" s="3">
        <v>5</v>
      </c>
    </row>
    <row r="112" spans="1:6" ht="30" x14ac:dyDescent="0.25">
      <c r="A112" s="3">
        <v>4701</v>
      </c>
      <c r="B112" s="7" t="s">
        <v>5</v>
      </c>
      <c r="C112" s="7" t="s">
        <v>112</v>
      </c>
      <c r="D112" s="7" t="s">
        <v>113</v>
      </c>
      <c r="E112" s="7" t="s">
        <v>115</v>
      </c>
      <c r="F112" s="3">
        <v>95</v>
      </c>
    </row>
    <row r="113" spans="1:6" ht="30" x14ac:dyDescent="0.25">
      <c r="A113" s="3">
        <v>4712</v>
      </c>
      <c r="B113" s="7" t="s">
        <v>5</v>
      </c>
      <c r="C113" s="7" t="s">
        <v>112</v>
      </c>
      <c r="D113" s="7" t="s">
        <v>116</v>
      </c>
      <c r="F113" s="3">
        <v>3.9380000000000002</v>
      </c>
    </row>
    <row r="114" spans="1:6" ht="30" x14ac:dyDescent="0.25">
      <c r="A114" s="3">
        <v>4711</v>
      </c>
      <c r="B114" s="7" t="s">
        <v>5</v>
      </c>
      <c r="C114" s="7" t="s">
        <v>112</v>
      </c>
      <c r="D114" s="7" t="s">
        <v>116</v>
      </c>
      <c r="E114" s="7" t="s">
        <v>117</v>
      </c>
      <c r="F114" s="3">
        <v>75</v>
      </c>
    </row>
    <row r="115" spans="1:6" ht="45" x14ac:dyDescent="0.25">
      <c r="A115" s="3">
        <v>4710</v>
      </c>
      <c r="B115" s="7" t="s">
        <v>5</v>
      </c>
      <c r="C115" s="7" t="s">
        <v>112</v>
      </c>
      <c r="D115" s="7" t="s">
        <v>116</v>
      </c>
      <c r="E115" s="7" t="s">
        <v>118</v>
      </c>
      <c r="F115" s="3">
        <v>25</v>
      </c>
    </row>
    <row r="116" spans="1:6" ht="30" x14ac:dyDescent="0.25">
      <c r="A116" s="3">
        <v>4709</v>
      </c>
      <c r="B116" s="7" t="s">
        <v>5</v>
      </c>
      <c r="C116" s="7" t="s">
        <v>112</v>
      </c>
      <c r="D116" s="7" t="s">
        <v>119</v>
      </c>
      <c r="F116" s="3">
        <v>10.734</v>
      </c>
    </row>
    <row r="117" spans="1:6" ht="30" x14ac:dyDescent="0.25">
      <c r="A117" s="3">
        <v>4706</v>
      </c>
      <c r="B117" s="7" t="s">
        <v>5</v>
      </c>
      <c r="C117" s="7" t="s">
        <v>112</v>
      </c>
      <c r="D117" s="7" t="s">
        <v>119</v>
      </c>
      <c r="E117" s="7" t="s">
        <v>120</v>
      </c>
      <c r="F117" s="3">
        <v>15</v>
      </c>
    </row>
    <row r="118" spans="1:6" ht="45" x14ac:dyDescent="0.25">
      <c r="A118" s="3">
        <v>4705</v>
      </c>
      <c r="B118" s="7" t="s">
        <v>5</v>
      </c>
      <c r="C118" s="7" t="s">
        <v>112</v>
      </c>
      <c r="D118" s="7" t="s">
        <v>119</v>
      </c>
      <c r="E118" s="7" t="s">
        <v>121</v>
      </c>
      <c r="F118" s="3">
        <v>40</v>
      </c>
    </row>
    <row r="119" spans="1:6" ht="30" x14ac:dyDescent="0.25">
      <c r="A119" s="3">
        <v>4704</v>
      </c>
      <c r="B119" s="7" t="s">
        <v>5</v>
      </c>
      <c r="C119" s="7" t="s">
        <v>112</v>
      </c>
      <c r="D119" s="7" t="s">
        <v>119</v>
      </c>
      <c r="E119" s="7" t="s">
        <v>122</v>
      </c>
      <c r="F119" s="3">
        <v>5</v>
      </c>
    </row>
    <row r="120" spans="1:6" ht="30" x14ac:dyDescent="0.25">
      <c r="A120" s="3">
        <v>4707</v>
      </c>
      <c r="B120" s="7" t="s">
        <v>5</v>
      </c>
      <c r="C120" s="7" t="s">
        <v>112</v>
      </c>
      <c r="D120" s="7" t="s">
        <v>119</v>
      </c>
      <c r="E120" s="7" t="s">
        <v>123</v>
      </c>
      <c r="F120" s="3">
        <v>25</v>
      </c>
    </row>
    <row r="121" spans="1:6" ht="45" x14ac:dyDescent="0.25">
      <c r="A121" s="3">
        <v>4708</v>
      </c>
      <c r="B121" s="7" t="s">
        <v>5</v>
      </c>
      <c r="C121" s="7" t="s">
        <v>112</v>
      </c>
      <c r="D121" s="7" t="s">
        <v>119</v>
      </c>
      <c r="E121" s="7" t="s">
        <v>124</v>
      </c>
      <c r="F121" s="3">
        <v>15</v>
      </c>
    </row>
    <row r="122" spans="1:6" ht="30" x14ac:dyDescent="0.25">
      <c r="A122" s="3">
        <v>4720</v>
      </c>
      <c r="B122" s="7" t="s">
        <v>5</v>
      </c>
      <c r="C122" s="7" t="s">
        <v>125</v>
      </c>
      <c r="F122" s="3">
        <v>1</v>
      </c>
    </row>
    <row r="123" spans="1:6" ht="30" x14ac:dyDescent="0.25">
      <c r="A123" s="3">
        <v>4719</v>
      </c>
      <c r="B123" s="7" t="s">
        <v>5</v>
      </c>
      <c r="C123" s="7" t="s">
        <v>125</v>
      </c>
      <c r="D123" s="7" t="s">
        <v>126</v>
      </c>
      <c r="F123" s="3">
        <v>100</v>
      </c>
    </row>
    <row r="124" spans="1:6" ht="60" x14ac:dyDescent="0.25">
      <c r="A124" s="3">
        <v>4717</v>
      </c>
      <c r="B124" s="7" t="s">
        <v>5</v>
      </c>
      <c r="C124" s="7" t="s">
        <v>125</v>
      </c>
      <c r="D124" s="7" t="s">
        <v>126</v>
      </c>
      <c r="E124" s="7" t="s">
        <v>127</v>
      </c>
      <c r="F124" s="3">
        <v>10</v>
      </c>
    </row>
    <row r="125" spans="1:6" ht="45" x14ac:dyDescent="0.25">
      <c r="A125" s="3">
        <v>4715</v>
      </c>
      <c r="B125" s="7" t="s">
        <v>5</v>
      </c>
      <c r="C125" s="7" t="s">
        <v>125</v>
      </c>
      <c r="D125" s="7" t="s">
        <v>126</v>
      </c>
      <c r="E125" s="7" t="s">
        <v>128</v>
      </c>
      <c r="F125" s="3">
        <v>11</v>
      </c>
    </row>
    <row r="126" spans="1:6" ht="30" x14ac:dyDescent="0.25">
      <c r="A126" s="3">
        <v>4714</v>
      </c>
      <c r="B126" s="7" t="s">
        <v>5</v>
      </c>
      <c r="C126" s="7" t="s">
        <v>125</v>
      </c>
      <c r="D126" s="7" t="s">
        <v>126</v>
      </c>
      <c r="E126" s="7" t="s">
        <v>129</v>
      </c>
      <c r="F126" s="3">
        <v>11</v>
      </c>
    </row>
    <row r="127" spans="1:6" ht="30" x14ac:dyDescent="0.25">
      <c r="A127" s="3">
        <v>4716</v>
      </c>
      <c r="B127" s="7" t="s">
        <v>5</v>
      </c>
      <c r="C127" s="7" t="s">
        <v>125</v>
      </c>
      <c r="D127" s="7" t="s">
        <v>126</v>
      </c>
      <c r="E127" s="7" t="s">
        <v>130</v>
      </c>
      <c r="F127" s="3">
        <v>50</v>
      </c>
    </row>
    <row r="128" spans="1:6" ht="30" x14ac:dyDescent="0.25">
      <c r="A128" s="3">
        <v>4718</v>
      </c>
      <c r="B128" s="7" t="s">
        <v>5</v>
      </c>
      <c r="C128" s="7" t="s">
        <v>125</v>
      </c>
      <c r="D128" s="7" t="s">
        <v>126</v>
      </c>
      <c r="E128" s="7" t="s">
        <v>131</v>
      </c>
      <c r="F128" s="3">
        <v>18</v>
      </c>
    </row>
    <row r="129" spans="1:6" ht="30" x14ac:dyDescent="0.25">
      <c r="A129" s="3">
        <v>4700</v>
      </c>
      <c r="B129" s="7" t="s">
        <v>5</v>
      </c>
      <c r="C129" s="7" t="s">
        <v>132</v>
      </c>
      <c r="F129" s="3">
        <v>4</v>
      </c>
    </row>
    <row r="130" spans="1:6" ht="30" x14ac:dyDescent="0.25">
      <c r="A130" s="3">
        <v>4693</v>
      </c>
      <c r="B130" s="7" t="s">
        <v>5</v>
      </c>
      <c r="C130" s="7" t="s">
        <v>132</v>
      </c>
      <c r="D130" s="7" t="s">
        <v>133</v>
      </c>
      <c r="F130" s="3">
        <v>35</v>
      </c>
    </row>
    <row r="131" spans="1:6" ht="30" x14ac:dyDescent="0.25">
      <c r="A131" s="3">
        <v>4691</v>
      </c>
      <c r="B131" s="7" t="s">
        <v>5</v>
      </c>
      <c r="C131" s="7" t="s">
        <v>132</v>
      </c>
      <c r="D131" s="7" t="s">
        <v>133</v>
      </c>
      <c r="E131" s="7" t="s">
        <v>134</v>
      </c>
      <c r="F131" s="3">
        <v>12.988</v>
      </c>
    </row>
    <row r="132" spans="1:6" ht="30" x14ac:dyDescent="0.25">
      <c r="A132" s="3">
        <v>4692</v>
      </c>
      <c r="B132" s="7" t="s">
        <v>5</v>
      </c>
      <c r="C132" s="7" t="s">
        <v>132</v>
      </c>
      <c r="D132" s="7" t="s">
        <v>133</v>
      </c>
      <c r="E132" s="7" t="s">
        <v>135</v>
      </c>
      <c r="F132" s="3">
        <v>20.593</v>
      </c>
    </row>
    <row r="133" spans="1:6" ht="30" x14ac:dyDescent="0.25">
      <c r="A133" s="3">
        <v>4689</v>
      </c>
      <c r="B133" s="7" t="s">
        <v>5</v>
      </c>
      <c r="C133" s="7" t="s">
        <v>132</v>
      </c>
      <c r="D133" s="7" t="s">
        <v>133</v>
      </c>
      <c r="E133" s="7" t="s">
        <v>136</v>
      </c>
      <c r="F133" s="3">
        <v>38.146000000000001</v>
      </c>
    </row>
    <row r="134" spans="1:6" ht="75" x14ac:dyDescent="0.25">
      <c r="A134" s="3">
        <v>4690</v>
      </c>
      <c r="B134" s="7" t="s">
        <v>5</v>
      </c>
      <c r="C134" s="7" t="s">
        <v>132</v>
      </c>
      <c r="D134" s="7" t="s">
        <v>133</v>
      </c>
      <c r="E134" s="7" t="s">
        <v>137</v>
      </c>
      <c r="F134" s="3">
        <v>28.273</v>
      </c>
    </row>
    <row r="135" spans="1:6" ht="30" x14ac:dyDescent="0.25">
      <c r="A135" s="3">
        <v>4688</v>
      </c>
      <c r="B135" s="7" t="s">
        <v>5</v>
      </c>
      <c r="C135" s="7" t="s">
        <v>132</v>
      </c>
      <c r="D135" s="7" t="s">
        <v>138</v>
      </c>
      <c r="F135" s="3">
        <v>15</v>
      </c>
    </row>
    <row r="136" spans="1:6" ht="45" x14ac:dyDescent="0.25">
      <c r="A136" s="3">
        <v>4686</v>
      </c>
      <c r="B136" s="7" t="s">
        <v>5</v>
      </c>
      <c r="C136" s="7" t="s">
        <v>132</v>
      </c>
      <c r="D136" s="7" t="s">
        <v>138</v>
      </c>
      <c r="E136" s="7" t="s">
        <v>139</v>
      </c>
      <c r="F136" s="3">
        <v>28.291</v>
      </c>
    </row>
    <row r="137" spans="1:6" ht="45" x14ac:dyDescent="0.25">
      <c r="A137" s="3">
        <v>4687</v>
      </c>
      <c r="B137" s="7" t="s">
        <v>5</v>
      </c>
      <c r="C137" s="7" t="s">
        <v>132</v>
      </c>
      <c r="D137" s="7" t="s">
        <v>138</v>
      </c>
      <c r="E137" s="7" t="s">
        <v>140</v>
      </c>
      <c r="F137" s="3">
        <v>71.709000000000003</v>
      </c>
    </row>
    <row r="138" spans="1:6" ht="30" x14ac:dyDescent="0.25">
      <c r="A138" s="3">
        <v>4685</v>
      </c>
      <c r="B138" s="7" t="s">
        <v>5</v>
      </c>
      <c r="C138" s="7" t="s">
        <v>132</v>
      </c>
      <c r="D138" s="7" t="s">
        <v>141</v>
      </c>
      <c r="F138" s="3">
        <v>25</v>
      </c>
    </row>
    <row r="139" spans="1:6" ht="45" x14ac:dyDescent="0.25">
      <c r="A139" s="3">
        <v>4684</v>
      </c>
      <c r="B139" s="7" t="s">
        <v>5</v>
      </c>
      <c r="C139" s="7" t="s">
        <v>132</v>
      </c>
      <c r="D139" s="7" t="s">
        <v>141</v>
      </c>
      <c r="E139" s="7" t="s">
        <v>142</v>
      </c>
      <c r="F139" s="3">
        <v>22.248000000000001</v>
      </c>
    </row>
    <row r="140" spans="1:6" ht="45" x14ac:dyDescent="0.25">
      <c r="A140" s="3">
        <v>4681</v>
      </c>
      <c r="B140" s="7" t="s">
        <v>5</v>
      </c>
      <c r="C140" s="7" t="s">
        <v>132</v>
      </c>
      <c r="D140" s="7" t="s">
        <v>141</v>
      </c>
      <c r="E140" s="7" t="s">
        <v>143</v>
      </c>
      <c r="F140" s="3">
        <v>16.324000000000002</v>
      </c>
    </row>
    <row r="141" spans="1:6" ht="75" x14ac:dyDescent="0.25">
      <c r="A141" s="3">
        <v>4683</v>
      </c>
      <c r="B141" s="7" t="s">
        <v>5</v>
      </c>
      <c r="C141" s="7" t="s">
        <v>132</v>
      </c>
      <c r="D141" s="7" t="s">
        <v>141</v>
      </c>
      <c r="E141" s="7" t="s">
        <v>144</v>
      </c>
      <c r="F141" s="3">
        <v>13.714</v>
      </c>
    </row>
    <row r="142" spans="1:6" ht="45" x14ac:dyDescent="0.25">
      <c r="A142" s="3">
        <v>4682</v>
      </c>
      <c r="B142" s="7" t="s">
        <v>5</v>
      </c>
      <c r="C142" s="7" t="s">
        <v>132</v>
      </c>
      <c r="D142" s="7" t="s">
        <v>141</v>
      </c>
      <c r="E142" s="7" t="s">
        <v>145</v>
      </c>
      <c r="F142" s="3">
        <v>47.713999999999999</v>
      </c>
    </row>
    <row r="143" spans="1:6" ht="45" x14ac:dyDescent="0.25">
      <c r="A143" s="3">
        <v>4699</v>
      </c>
      <c r="B143" s="7" t="s">
        <v>5</v>
      </c>
      <c r="C143" s="7" t="s">
        <v>132</v>
      </c>
      <c r="D143" s="7" t="s">
        <v>146</v>
      </c>
      <c r="F143" s="3">
        <v>25</v>
      </c>
    </row>
    <row r="144" spans="1:6" ht="75" x14ac:dyDescent="0.25">
      <c r="A144" s="3">
        <v>4694</v>
      </c>
      <c r="B144" s="7" t="s">
        <v>5</v>
      </c>
      <c r="C144" s="7" t="s">
        <v>132</v>
      </c>
      <c r="D144" s="7" t="s">
        <v>146</v>
      </c>
      <c r="E144" s="7" t="s">
        <v>147</v>
      </c>
      <c r="F144" s="3">
        <v>10</v>
      </c>
    </row>
    <row r="145" spans="1:6" ht="60" x14ac:dyDescent="0.25">
      <c r="A145" s="3">
        <v>4695</v>
      </c>
      <c r="B145" s="7" t="s">
        <v>5</v>
      </c>
      <c r="C145" s="7" t="s">
        <v>132</v>
      </c>
      <c r="D145" s="7" t="s">
        <v>146</v>
      </c>
      <c r="E145" s="7" t="s">
        <v>148</v>
      </c>
      <c r="F145" s="3">
        <v>20</v>
      </c>
    </row>
    <row r="146" spans="1:6" ht="45" x14ac:dyDescent="0.25">
      <c r="A146" s="3">
        <v>4697</v>
      </c>
      <c r="B146" s="7" t="s">
        <v>5</v>
      </c>
      <c r="C146" s="7" t="s">
        <v>132</v>
      </c>
      <c r="D146" s="7" t="s">
        <v>146</v>
      </c>
      <c r="E146" s="7" t="s">
        <v>149</v>
      </c>
      <c r="F146" s="3">
        <v>10</v>
      </c>
    </row>
    <row r="147" spans="1:6" ht="45" x14ac:dyDescent="0.25">
      <c r="A147" s="3">
        <v>4698</v>
      </c>
      <c r="B147" s="7" t="s">
        <v>5</v>
      </c>
      <c r="C147" s="7" t="s">
        <v>132</v>
      </c>
      <c r="D147" s="7" t="s">
        <v>146</v>
      </c>
      <c r="E147" s="7" t="s">
        <v>150</v>
      </c>
      <c r="F147" s="3">
        <v>25</v>
      </c>
    </row>
    <row r="148" spans="1:6" ht="75" x14ac:dyDescent="0.25">
      <c r="A148" s="3">
        <v>4696</v>
      </c>
      <c r="B148" s="7" t="s">
        <v>5</v>
      </c>
      <c r="C148" s="7" t="s">
        <v>132</v>
      </c>
      <c r="D148" s="7" t="s">
        <v>146</v>
      </c>
      <c r="E148" s="7" t="s">
        <v>151</v>
      </c>
      <c r="F148" s="3">
        <v>35</v>
      </c>
    </row>
    <row r="149" spans="1:6" ht="30" x14ac:dyDescent="0.25">
      <c r="A149" s="3">
        <v>4739</v>
      </c>
      <c r="B149" s="7" t="s">
        <v>5</v>
      </c>
      <c r="C149" s="7" t="s">
        <v>152</v>
      </c>
      <c r="F149" s="3">
        <v>1</v>
      </c>
    </row>
    <row r="150" spans="1:6" ht="30" x14ac:dyDescent="0.25">
      <c r="A150" s="3">
        <v>4738</v>
      </c>
      <c r="B150" s="7" t="s">
        <v>5</v>
      </c>
      <c r="C150" s="7" t="s">
        <v>152</v>
      </c>
      <c r="D150" s="7" t="s">
        <v>153</v>
      </c>
      <c r="F150" s="3">
        <v>100</v>
      </c>
    </row>
    <row r="151" spans="1:6" ht="45" x14ac:dyDescent="0.25">
      <c r="A151" s="3">
        <v>4736</v>
      </c>
      <c r="B151" s="7" t="s">
        <v>5</v>
      </c>
      <c r="C151" s="7" t="s">
        <v>152</v>
      </c>
      <c r="D151" s="7" t="s">
        <v>153</v>
      </c>
      <c r="E151" s="7" t="s">
        <v>154</v>
      </c>
      <c r="F151" s="3">
        <v>65</v>
      </c>
    </row>
    <row r="152" spans="1:6" ht="60" x14ac:dyDescent="0.25">
      <c r="A152" s="3">
        <v>4737</v>
      </c>
      <c r="B152" s="7" t="s">
        <v>5</v>
      </c>
      <c r="C152" s="7" t="s">
        <v>152</v>
      </c>
      <c r="D152" s="7" t="s">
        <v>153</v>
      </c>
      <c r="E152" s="7" t="s">
        <v>155</v>
      </c>
      <c r="F152" s="3">
        <v>35</v>
      </c>
    </row>
    <row r="153" spans="1:6" ht="30" x14ac:dyDescent="0.25">
      <c r="A153" s="3">
        <v>4823</v>
      </c>
      <c r="B153" s="7" t="s">
        <v>5</v>
      </c>
      <c r="C153" s="7" t="s">
        <v>156</v>
      </c>
      <c r="F153" s="3">
        <v>58</v>
      </c>
    </row>
    <row r="154" spans="1:6" ht="30" x14ac:dyDescent="0.25">
      <c r="A154" s="3">
        <v>4801</v>
      </c>
      <c r="B154" s="7" t="s">
        <v>5</v>
      </c>
      <c r="C154" s="7" t="s">
        <v>156</v>
      </c>
      <c r="D154" s="7" t="s">
        <v>157</v>
      </c>
      <c r="F154" s="3">
        <v>1</v>
      </c>
    </row>
    <row r="155" spans="1:6" ht="30" x14ac:dyDescent="0.25">
      <c r="A155" s="3">
        <v>4799</v>
      </c>
      <c r="B155" s="7" t="s">
        <v>5</v>
      </c>
      <c r="C155" s="7" t="s">
        <v>156</v>
      </c>
      <c r="D155" s="7" t="s">
        <v>157</v>
      </c>
      <c r="E155" s="7" t="s">
        <v>158</v>
      </c>
      <c r="F155" s="3">
        <v>28</v>
      </c>
    </row>
    <row r="156" spans="1:6" ht="30" x14ac:dyDescent="0.25">
      <c r="A156" s="3">
        <v>4800</v>
      </c>
      <c r="B156" s="7" t="s">
        <v>5</v>
      </c>
      <c r="C156" s="7" t="s">
        <v>156</v>
      </c>
      <c r="D156" s="7" t="s">
        <v>157</v>
      </c>
      <c r="E156" s="7" t="s">
        <v>159</v>
      </c>
      <c r="F156" s="3">
        <v>72</v>
      </c>
    </row>
    <row r="157" spans="1:6" ht="30" x14ac:dyDescent="0.25">
      <c r="A157" s="3">
        <v>4803</v>
      </c>
      <c r="B157" s="7" t="s">
        <v>5</v>
      </c>
      <c r="C157" s="7" t="s">
        <v>156</v>
      </c>
      <c r="D157" s="7" t="s">
        <v>160</v>
      </c>
      <c r="F157" s="3">
        <v>1</v>
      </c>
    </row>
    <row r="158" spans="1:6" ht="45" x14ac:dyDescent="0.25">
      <c r="A158" s="3">
        <v>4802</v>
      </c>
      <c r="B158" s="7" t="s">
        <v>5</v>
      </c>
      <c r="C158" s="7" t="s">
        <v>156</v>
      </c>
      <c r="D158" s="7" t="s">
        <v>160</v>
      </c>
      <c r="E158" s="7" t="s">
        <v>161</v>
      </c>
      <c r="F158" s="3">
        <v>100</v>
      </c>
    </row>
    <row r="159" spans="1:6" ht="30" x14ac:dyDescent="0.25">
      <c r="A159" s="3">
        <v>4822</v>
      </c>
      <c r="B159" s="7" t="s">
        <v>5</v>
      </c>
      <c r="C159" s="7" t="s">
        <v>156</v>
      </c>
      <c r="D159" s="7" t="s">
        <v>162</v>
      </c>
      <c r="F159" s="3">
        <v>2</v>
      </c>
    </row>
    <row r="160" spans="1:6" ht="30" x14ac:dyDescent="0.25">
      <c r="A160" s="3">
        <v>4821</v>
      </c>
      <c r="B160" s="7" t="s">
        <v>5</v>
      </c>
      <c r="C160" s="7" t="s">
        <v>156</v>
      </c>
      <c r="D160" s="7" t="s">
        <v>162</v>
      </c>
      <c r="E160" s="7" t="s">
        <v>163</v>
      </c>
      <c r="F160" s="3">
        <v>100</v>
      </c>
    </row>
    <row r="161" spans="1:6" ht="30" x14ac:dyDescent="0.25">
      <c r="A161" s="3">
        <v>4820</v>
      </c>
      <c r="B161" s="7" t="s">
        <v>5</v>
      </c>
      <c r="C161" s="7" t="s">
        <v>156</v>
      </c>
      <c r="D161" s="7" t="s">
        <v>164</v>
      </c>
      <c r="F161" s="3">
        <v>90</v>
      </c>
    </row>
    <row r="162" spans="1:6" ht="30" x14ac:dyDescent="0.25">
      <c r="A162" s="3">
        <v>4817</v>
      </c>
      <c r="B162" s="7" t="s">
        <v>5</v>
      </c>
      <c r="C162" s="7" t="s">
        <v>156</v>
      </c>
      <c r="D162" s="7" t="s">
        <v>164</v>
      </c>
      <c r="E162" s="7" t="s">
        <v>165</v>
      </c>
      <c r="F162" s="3">
        <v>95</v>
      </c>
    </row>
    <row r="163" spans="1:6" ht="30" x14ac:dyDescent="0.25">
      <c r="A163" s="3">
        <v>4816</v>
      </c>
      <c r="B163" s="7" t="s">
        <v>5</v>
      </c>
      <c r="C163" s="7" t="s">
        <v>156</v>
      </c>
      <c r="D163" s="7" t="s">
        <v>164</v>
      </c>
      <c r="E163" s="7" t="s">
        <v>166</v>
      </c>
      <c r="F163" s="3">
        <v>3</v>
      </c>
    </row>
    <row r="164" spans="1:6" ht="30" x14ac:dyDescent="0.25">
      <c r="A164" s="3">
        <v>4819</v>
      </c>
      <c r="B164" s="7" t="s">
        <v>5</v>
      </c>
      <c r="C164" s="7" t="s">
        <v>156</v>
      </c>
      <c r="D164" s="7" t="s">
        <v>164</v>
      </c>
      <c r="E164" s="7" t="s">
        <v>167</v>
      </c>
      <c r="F164" s="3">
        <v>1</v>
      </c>
    </row>
    <row r="165" spans="1:6" ht="45" x14ac:dyDescent="0.25">
      <c r="A165" s="3">
        <v>4818</v>
      </c>
      <c r="B165" s="7" t="s">
        <v>5</v>
      </c>
      <c r="C165" s="7" t="s">
        <v>156</v>
      </c>
      <c r="D165" s="7" t="s">
        <v>164</v>
      </c>
      <c r="E165" s="7" t="s">
        <v>168</v>
      </c>
      <c r="F165" s="3">
        <v>1</v>
      </c>
    </row>
    <row r="166" spans="1:6" ht="30" x14ac:dyDescent="0.25">
      <c r="A166" s="3">
        <v>4794</v>
      </c>
      <c r="B166" s="7" t="s">
        <v>5</v>
      </c>
      <c r="C166" s="7" t="s">
        <v>156</v>
      </c>
      <c r="D166" s="7" t="s">
        <v>169</v>
      </c>
      <c r="F166" s="3">
        <v>1</v>
      </c>
    </row>
    <row r="167" spans="1:6" ht="30" x14ac:dyDescent="0.25">
      <c r="A167" s="3">
        <v>4792</v>
      </c>
      <c r="B167" s="7" t="s">
        <v>5</v>
      </c>
      <c r="C167" s="7" t="s">
        <v>156</v>
      </c>
      <c r="D167" s="7" t="s">
        <v>169</v>
      </c>
      <c r="E167" s="7" t="s">
        <v>170</v>
      </c>
      <c r="F167" s="3">
        <v>3.4649999999999999</v>
      </c>
    </row>
    <row r="168" spans="1:6" ht="30" x14ac:dyDescent="0.25">
      <c r="A168" s="3">
        <v>4791</v>
      </c>
      <c r="B168" s="7" t="s">
        <v>5</v>
      </c>
      <c r="C168" s="7" t="s">
        <v>156</v>
      </c>
      <c r="D168" s="7" t="s">
        <v>169</v>
      </c>
      <c r="E168" s="7" t="s">
        <v>171</v>
      </c>
      <c r="F168" s="3">
        <v>69.024000000000001</v>
      </c>
    </row>
    <row r="169" spans="1:6" ht="30" x14ac:dyDescent="0.25">
      <c r="A169" s="3">
        <v>4793</v>
      </c>
      <c r="B169" s="7" t="s">
        <v>5</v>
      </c>
      <c r="C169" s="7" t="s">
        <v>156</v>
      </c>
      <c r="D169" s="7" t="s">
        <v>169</v>
      </c>
      <c r="E169" s="7" t="s">
        <v>172</v>
      </c>
      <c r="F169" s="3">
        <v>27.510999999999999</v>
      </c>
    </row>
    <row r="170" spans="1:6" ht="30" x14ac:dyDescent="0.25">
      <c r="A170" s="3">
        <v>4815</v>
      </c>
      <c r="B170" s="7" t="s">
        <v>5</v>
      </c>
      <c r="C170" s="7" t="s">
        <v>156</v>
      </c>
      <c r="D170" s="7" t="s">
        <v>173</v>
      </c>
      <c r="F170" s="3">
        <v>1</v>
      </c>
    </row>
    <row r="171" spans="1:6" ht="30" x14ac:dyDescent="0.25">
      <c r="A171" s="3">
        <v>4813</v>
      </c>
      <c r="B171" s="7" t="s">
        <v>5</v>
      </c>
      <c r="C171" s="7" t="s">
        <v>156</v>
      </c>
      <c r="D171" s="7" t="s">
        <v>173</v>
      </c>
      <c r="E171" s="7" t="s">
        <v>174</v>
      </c>
      <c r="F171" s="3">
        <v>25.835000000000001</v>
      </c>
    </row>
    <row r="172" spans="1:6" ht="30" x14ac:dyDescent="0.25">
      <c r="A172" s="3">
        <v>4812</v>
      </c>
      <c r="B172" s="7" t="s">
        <v>5</v>
      </c>
      <c r="C172" s="7" t="s">
        <v>156</v>
      </c>
      <c r="D172" s="7" t="s">
        <v>173</v>
      </c>
      <c r="E172" s="7" t="s">
        <v>175</v>
      </c>
      <c r="F172" s="3">
        <v>50.377000000000002</v>
      </c>
    </row>
    <row r="173" spans="1:6" ht="45" x14ac:dyDescent="0.25">
      <c r="A173" s="3">
        <v>4814</v>
      </c>
      <c r="B173" s="7" t="s">
        <v>5</v>
      </c>
      <c r="C173" s="7" t="s">
        <v>156</v>
      </c>
      <c r="D173" s="7" t="s">
        <v>173</v>
      </c>
      <c r="E173" s="7" t="s">
        <v>176</v>
      </c>
      <c r="F173" s="3">
        <v>23.788</v>
      </c>
    </row>
    <row r="174" spans="1:6" ht="30" x14ac:dyDescent="0.25">
      <c r="A174" s="3">
        <v>4805</v>
      </c>
      <c r="B174" s="7" t="s">
        <v>5</v>
      </c>
      <c r="C174" s="7" t="s">
        <v>156</v>
      </c>
      <c r="D174" s="7" t="s">
        <v>177</v>
      </c>
      <c r="F174" s="3">
        <v>1</v>
      </c>
    </row>
    <row r="175" spans="1:6" ht="45" x14ac:dyDescent="0.25">
      <c r="A175" s="3">
        <v>4804</v>
      </c>
      <c r="B175" s="7" t="s">
        <v>5</v>
      </c>
      <c r="C175" s="7" t="s">
        <v>156</v>
      </c>
      <c r="D175" s="7" t="s">
        <v>177</v>
      </c>
      <c r="E175" s="7" t="s">
        <v>178</v>
      </c>
      <c r="F175" s="3">
        <v>100</v>
      </c>
    </row>
    <row r="176" spans="1:6" ht="30" x14ac:dyDescent="0.25">
      <c r="A176" s="3">
        <v>4798</v>
      </c>
      <c r="B176" s="7" t="s">
        <v>5</v>
      </c>
      <c r="C176" s="7" t="s">
        <v>156</v>
      </c>
      <c r="D176" s="7" t="s">
        <v>179</v>
      </c>
      <c r="F176" s="3">
        <v>1</v>
      </c>
    </row>
    <row r="177" spans="1:6" ht="30" x14ac:dyDescent="0.25">
      <c r="A177" s="3">
        <v>4797</v>
      </c>
      <c r="B177" s="7" t="s">
        <v>5</v>
      </c>
      <c r="C177" s="7" t="s">
        <v>156</v>
      </c>
      <c r="D177" s="7" t="s">
        <v>179</v>
      </c>
      <c r="E177" s="7" t="s">
        <v>180</v>
      </c>
      <c r="F177" s="3">
        <v>100</v>
      </c>
    </row>
    <row r="178" spans="1:6" ht="30" x14ac:dyDescent="0.25">
      <c r="A178" s="3">
        <v>4796</v>
      </c>
      <c r="B178" s="7" t="s">
        <v>5</v>
      </c>
      <c r="C178" s="7" t="s">
        <v>156</v>
      </c>
      <c r="D178" s="7" t="s">
        <v>181</v>
      </c>
      <c r="F178" s="3">
        <v>1</v>
      </c>
    </row>
    <row r="179" spans="1:6" ht="60" x14ac:dyDescent="0.25">
      <c r="A179" s="3">
        <v>4795</v>
      </c>
      <c r="B179" s="7" t="s">
        <v>5</v>
      </c>
      <c r="C179" s="7" t="s">
        <v>156</v>
      </c>
      <c r="D179" s="7" t="s">
        <v>181</v>
      </c>
      <c r="E179" s="7" t="s">
        <v>182</v>
      </c>
      <c r="F179" s="3">
        <v>100</v>
      </c>
    </row>
    <row r="180" spans="1:6" ht="30" x14ac:dyDescent="0.25">
      <c r="A180" s="3">
        <v>4811</v>
      </c>
      <c r="B180" s="7" t="s">
        <v>5</v>
      </c>
      <c r="C180" s="7" t="s">
        <v>156</v>
      </c>
      <c r="D180" s="7" t="s">
        <v>183</v>
      </c>
      <c r="F180" s="3">
        <v>1</v>
      </c>
    </row>
    <row r="181" spans="1:6" ht="30" x14ac:dyDescent="0.25">
      <c r="A181" s="3">
        <v>4809</v>
      </c>
      <c r="B181" s="7" t="s">
        <v>5</v>
      </c>
      <c r="C181" s="7" t="s">
        <v>156</v>
      </c>
      <c r="D181" s="7" t="s">
        <v>183</v>
      </c>
      <c r="E181" s="7" t="s">
        <v>184</v>
      </c>
      <c r="F181" s="3">
        <v>13.15</v>
      </c>
    </row>
    <row r="182" spans="1:6" ht="30" x14ac:dyDescent="0.25">
      <c r="A182" s="3">
        <v>4808</v>
      </c>
      <c r="B182" s="7" t="s">
        <v>5</v>
      </c>
      <c r="C182" s="7" t="s">
        <v>156</v>
      </c>
      <c r="D182" s="7" t="s">
        <v>183</v>
      </c>
      <c r="E182" s="7" t="s">
        <v>185</v>
      </c>
      <c r="F182" s="3">
        <v>17.411000000000001</v>
      </c>
    </row>
    <row r="183" spans="1:6" ht="30" x14ac:dyDescent="0.25">
      <c r="A183" s="3">
        <v>4810</v>
      </c>
      <c r="B183" s="7" t="s">
        <v>5</v>
      </c>
      <c r="C183" s="7" t="s">
        <v>156</v>
      </c>
      <c r="D183" s="7" t="s">
        <v>183</v>
      </c>
      <c r="E183" s="7" t="s">
        <v>186</v>
      </c>
      <c r="F183" s="3">
        <v>30.433</v>
      </c>
    </row>
    <row r="184" spans="1:6" ht="30" x14ac:dyDescent="0.25">
      <c r="A184" s="3">
        <v>4806</v>
      </c>
      <c r="B184" s="7" t="s">
        <v>5</v>
      </c>
      <c r="C184" s="7" t="s">
        <v>156</v>
      </c>
      <c r="D184" s="7" t="s">
        <v>183</v>
      </c>
      <c r="E184" s="7" t="s">
        <v>187</v>
      </c>
      <c r="F184" s="3">
        <v>11.752000000000001</v>
      </c>
    </row>
    <row r="185" spans="1:6" ht="30" x14ac:dyDescent="0.25">
      <c r="A185" s="3">
        <v>4807</v>
      </c>
      <c r="B185" s="7" t="s">
        <v>5</v>
      </c>
      <c r="C185" s="7" t="s">
        <v>156</v>
      </c>
      <c r="D185" s="7" t="s">
        <v>183</v>
      </c>
      <c r="E185" s="7" t="s">
        <v>188</v>
      </c>
      <c r="F185" s="3">
        <v>27.254000000000001</v>
      </c>
    </row>
    <row r="186" spans="1:6" ht="45" x14ac:dyDescent="0.25">
      <c r="A186" s="3">
        <v>5148</v>
      </c>
      <c r="B186" s="7" t="s">
        <v>189</v>
      </c>
      <c r="F186" s="3">
        <v>7</v>
      </c>
    </row>
    <row r="187" spans="1:6" ht="45" x14ac:dyDescent="0.25">
      <c r="A187" s="3">
        <v>5085</v>
      </c>
      <c r="B187" s="7" t="s">
        <v>189</v>
      </c>
      <c r="C187" s="7" t="s">
        <v>190</v>
      </c>
      <c r="F187" s="3">
        <v>40</v>
      </c>
    </row>
    <row r="188" spans="1:6" ht="45" x14ac:dyDescent="0.25">
      <c r="A188" s="3">
        <v>5084</v>
      </c>
      <c r="B188" s="7" t="s">
        <v>189</v>
      </c>
      <c r="C188" s="7" t="s">
        <v>190</v>
      </c>
      <c r="D188" s="7" t="s">
        <v>191</v>
      </c>
      <c r="F188" s="3">
        <v>8.0440000000000005</v>
      </c>
    </row>
    <row r="189" spans="1:6" ht="60" x14ac:dyDescent="0.25">
      <c r="A189" s="3">
        <v>5083</v>
      </c>
      <c r="B189" s="7" t="s">
        <v>189</v>
      </c>
      <c r="C189" s="7" t="s">
        <v>190</v>
      </c>
      <c r="D189" s="7" t="s">
        <v>191</v>
      </c>
      <c r="E189" s="7" t="s">
        <v>192</v>
      </c>
      <c r="F189" s="3">
        <v>35</v>
      </c>
    </row>
    <row r="190" spans="1:6" ht="45" x14ac:dyDescent="0.25">
      <c r="A190" s="3">
        <v>5082</v>
      </c>
      <c r="B190" s="7" t="s">
        <v>189</v>
      </c>
      <c r="C190" s="7" t="s">
        <v>190</v>
      </c>
      <c r="D190" s="7" t="s">
        <v>191</v>
      </c>
      <c r="E190" s="7" t="s">
        <v>193</v>
      </c>
      <c r="F190" s="3">
        <v>35</v>
      </c>
    </row>
    <row r="191" spans="1:6" ht="45" x14ac:dyDescent="0.25">
      <c r="A191" s="3">
        <v>5081</v>
      </c>
      <c r="B191" s="7" t="s">
        <v>189</v>
      </c>
      <c r="C191" s="7" t="s">
        <v>190</v>
      </c>
      <c r="D191" s="7" t="s">
        <v>191</v>
      </c>
      <c r="E191" s="7" t="s">
        <v>194</v>
      </c>
      <c r="F191" s="3">
        <v>30</v>
      </c>
    </row>
    <row r="192" spans="1:6" ht="45" x14ac:dyDescent="0.25">
      <c r="A192" s="3">
        <v>5080</v>
      </c>
      <c r="B192" s="7" t="s">
        <v>189</v>
      </c>
      <c r="C192" s="7" t="s">
        <v>190</v>
      </c>
      <c r="D192" s="7" t="s">
        <v>195</v>
      </c>
      <c r="F192" s="3">
        <v>1.4850000000000001</v>
      </c>
    </row>
    <row r="193" spans="1:6" ht="45" x14ac:dyDescent="0.25">
      <c r="A193" s="3">
        <v>5079</v>
      </c>
      <c r="B193" s="7" t="s">
        <v>189</v>
      </c>
      <c r="C193" s="7" t="s">
        <v>190</v>
      </c>
      <c r="D193" s="7" t="s">
        <v>195</v>
      </c>
      <c r="E193" s="7" t="s">
        <v>196</v>
      </c>
      <c r="F193" s="3">
        <v>15</v>
      </c>
    </row>
    <row r="194" spans="1:6" ht="45" x14ac:dyDescent="0.25">
      <c r="A194" s="3">
        <v>5078</v>
      </c>
      <c r="B194" s="7" t="s">
        <v>189</v>
      </c>
      <c r="C194" s="7" t="s">
        <v>190</v>
      </c>
      <c r="D194" s="7" t="s">
        <v>195</v>
      </c>
      <c r="E194" s="7" t="s">
        <v>197</v>
      </c>
      <c r="F194" s="3">
        <v>85</v>
      </c>
    </row>
    <row r="195" spans="1:6" ht="45" x14ac:dyDescent="0.25">
      <c r="A195" s="3">
        <v>5077</v>
      </c>
      <c r="B195" s="7" t="s">
        <v>189</v>
      </c>
      <c r="C195" s="7" t="s">
        <v>190</v>
      </c>
      <c r="D195" s="7" t="s">
        <v>198</v>
      </c>
      <c r="F195" s="3">
        <v>90.471000000000004</v>
      </c>
    </row>
    <row r="196" spans="1:6" ht="60" x14ac:dyDescent="0.25">
      <c r="A196" s="3">
        <v>5071</v>
      </c>
      <c r="B196" s="7" t="s">
        <v>189</v>
      </c>
      <c r="C196" s="7" t="s">
        <v>190</v>
      </c>
      <c r="D196" s="7" t="s">
        <v>198</v>
      </c>
      <c r="E196" s="7" t="s">
        <v>199</v>
      </c>
      <c r="F196" s="3">
        <v>10</v>
      </c>
    </row>
    <row r="197" spans="1:6" ht="45" x14ac:dyDescent="0.25">
      <c r="A197" s="3">
        <v>5074</v>
      </c>
      <c r="B197" s="7" t="s">
        <v>189</v>
      </c>
      <c r="C197" s="7" t="s">
        <v>190</v>
      </c>
      <c r="D197" s="7" t="s">
        <v>198</v>
      </c>
      <c r="E197" s="7" t="s">
        <v>200</v>
      </c>
      <c r="F197" s="3">
        <v>8</v>
      </c>
    </row>
    <row r="198" spans="1:6" ht="60" x14ac:dyDescent="0.25">
      <c r="A198" s="3">
        <v>5075</v>
      </c>
      <c r="B198" s="7" t="s">
        <v>189</v>
      </c>
      <c r="C198" s="7" t="s">
        <v>190</v>
      </c>
      <c r="D198" s="7" t="s">
        <v>198</v>
      </c>
      <c r="E198" s="7" t="s">
        <v>201</v>
      </c>
      <c r="F198" s="3">
        <v>40</v>
      </c>
    </row>
    <row r="199" spans="1:6" ht="60" x14ac:dyDescent="0.25">
      <c r="A199" s="3">
        <v>5073</v>
      </c>
      <c r="B199" s="7" t="s">
        <v>189</v>
      </c>
      <c r="C199" s="7" t="s">
        <v>190</v>
      </c>
      <c r="D199" s="7" t="s">
        <v>198</v>
      </c>
      <c r="E199" s="7" t="s">
        <v>202</v>
      </c>
      <c r="F199" s="3">
        <v>8</v>
      </c>
    </row>
    <row r="200" spans="1:6" ht="45" x14ac:dyDescent="0.25">
      <c r="A200" s="3">
        <v>5076</v>
      </c>
      <c r="B200" s="7" t="s">
        <v>189</v>
      </c>
      <c r="C200" s="7" t="s">
        <v>190</v>
      </c>
      <c r="D200" s="7" t="s">
        <v>198</v>
      </c>
      <c r="E200" s="7" t="s">
        <v>203</v>
      </c>
      <c r="F200" s="3">
        <v>17</v>
      </c>
    </row>
    <row r="201" spans="1:6" ht="45" x14ac:dyDescent="0.25">
      <c r="A201" s="3">
        <v>5070</v>
      </c>
      <c r="B201" s="7" t="s">
        <v>189</v>
      </c>
      <c r="C201" s="7" t="s">
        <v>190</v>
      </c>
      <c r="D201" s="7" t="s">
        <v>198</v>
      </c>
      <c r="E201" s="7" t="s">
        <v>204</v>
      </c>
      <c r="F201" s="3">
        <v>8</v>
      </c>
    </row>
    <row r="202" spans="1:6" ht="45" x14ac:dyDescent="0.25">
      <c r="A202" s="3">
        <v>5072</v>
      </c>
      <c r="B202" s="7" t="s">
        <v>189</v>
      </c>
      <c r="C202" s="7" t="s">
        <v>190</v>
      </c>
      <c r="D202" s="7" t="s">
        <v>198</v>
      </c>
      <c r="E202" s="7" t="s">
        <v>205</v>
      </c>
      <c r="F202" s="3">
        <v>7</v>
      </c>
    </row>
    <row r="203" spans="1:6" ht="45" x14ac:dyDescent="0.25">
      <c r="A203" s="3">
        <v>5069</v>
      </c>
      <c r="B203" s="7" t="s">
        <v>189</v>
      </c>
      <c r="C203" s="7" t="s">
        <v>190</v>
      </c>
      <c r="D203" s="7" t="s">
        <v>198</v>
      </c>
      <c r="E203" s="7" t="s">
        <v>206</v>
      </c>
      <c r="F203" s="3">
        <v>2</v>
      </c>
    </row>
    <row r="204" spans="1:6" ht="45" x14ac:dyDescent="0.25">
      <c r="A204" s="3">
        <v>5147</v>
      </c>
      <c r="B204" s="7" t="s">
        <v>189</v>
      </c>
      <c r="C204" s="7" t="s">
        <v>207</v>
      </c>
      <c r="F204" s="3">
        <v>30</v>
      </c>
    </row>
    <row r="205" spans="1:6" ht="45" x14ac:dyDescent="0.25">
      <c r="A205" s="3">
        <v>5128</v>
      </c>
      <c r="B205" s="7" t="s">
        <v>189</v>
      </c>
      <c r="C205" s="7" t="s">
        <v>207</v>
      </c>
      <c r="D205" s="7" t="s">
        <v>208</v>
      </c>
      <c r="F205" s="3">
        <v>81.926000000000002</v>
      </c>
    </row>
    <row r="206" spans="1:6" ht="45" x14ac:dyDescent="0.25">
      <c r="A206" s="3">
        <v>5112</v>
      </c>
      <c r="B206" s="7" t="s">
        <v>189</v>
      </c>
      <c r="C206" s="7" t="s">
        <v>207</v>
      </c>
      <c r="D206" s="7" t="s">
        <v>208</v>
      </c>
      <c r="E206" s="7" t="s">
        <v>209</v>
      </c>
      <c r="F206" s="3">
        <v>3.9590000000000001</v>
      </c>
    </row>
    <row r="207" spans="1:6" ht="45" x14ac:dyDescent="0.25">
      <c r="A207" s="3">
        <v>5121</v>
      </c>
      <c r="B207" s="7" t="s">
        <v>189</v>
      </c>
      <c r="C207" s="7" t="s">
        <v>207</v>
      </c>
      <c r="D207" s="7" t="s">
        <v>208</v>
      </c>
      <c r="E207" s="7" t="s">
        <v>210</v>
      </c>
      <c r="F207" s="3">
        <v>3.3260000000000001</v>
      </c>
    </row>
    <row r="208" spans="1:6" ht="45" x14ac:dyDescent="0.25">
      <c r="A208" s="3">
        <v>5117</v>
      </c>
      <c r="B208" s="7" t="s">
        <v>189</v>
      </c>
      <c r="C208" s="7" t="s">
        <v>207</v>
      </c>
      <c r="D208" s="7" t="s">
        <v>208</v>
      </c>
      <c r="E208" s="7" t="s">
        <v>211</v>
      </c>
      <c r="F208" s="3">
        <v>4.9960000000000004</v>
      </c>
    </row>
    <row r="209" spans="1:6" ht="45" x14ac:dyDescent="0.25">
      <c r="A209" s="3">
        <v>5122</v>
      </c>
      <c r="B209" s="7" t="s">
        <v>189</v>
      </c>
      <c r="C209" s="7" t="s">
        <v>207</v>
      </c>
      <c r="D209" s="7" t="s">
        <v>208</v>
      </c>
      <c r="E209" s="7" t="s">
        <v>212</v>
      </c>
      <c r="F209" s="3">
        <v>5.5430000000000001</v>
      </c>
    </row>
    <row r="210" spans="1:6" ht="45" x14ac:dyDescent="0.25">
      <c r="A210" s="3">
        <v>5124</v>
      </c>
      <c r="B210" s="7" t="s">
        <v>189</v>
      </c>
      <c r="C210" s="7" t="s">
        <v>207</v>
      </c>
      <c r="D210" s="7" t="s">
        <v>208</v>
      </c>
      <c r="E210" s="7" t="s">
        <v>213</v>
      </c>
      <c r="F210" s="3">
        <v>11.64</v>
      </c>
    </row>
    <row r="211" spans="1:6" ht="45" x14ac:dyDescent="0.25">
      <c r="A211" s="3">
        <v>5119</v>
      </c>
      <c r="B211" s="7" t="s">
        <v>189</v>
      </c>
      <c r="C211" s="7" t="s">
        <v>207</v>
      </c>
      <c r="D211" s="7" t="s">
        <v>208</v>
      </c>
      <c r="E211" s="7" t="s">
        <v>214</v>
      </c>
      <c r="F211" s="3">
        <v>0.95199999999999996</v>
      </c>
    </row>
    <row r="212" spans="1:6" ht="60" x14ac:dyDescent="0.25">
      <c r="A212" s="3">
        <v>5110</v>
      </c>
      <c r="B212" s="7" t="s">
        <v>189</v>
      </c>
      <c r="C212" s="7" t="s">
        <v>207</v>
      </c>
      <c r="D212" s="7" t="s">
        <v>208</v>
      </c>
      <c r="E212" s="7" t="s">
        <v>215</v>
      </c>
      <c r="F212" s="3">
        <v>3.0409999999999999</v>
      </c>
    </row>
    <row r="213" spans="1:6" ht="45" x14ac:dyDescent="0.25">
      <c r="A213" s="3">
        <v>5120</v>
      </c>
      <c r="B213" s="7" t="s">
        <v>189</v>
      </c>
      <c r="C213" s="7" t="s">
        <v>207</v>
      </c>
      <c r="D213" s="7" t="s">
        <v>208</v>
      </c>
      <c r="E213" s="7" t="s">
        <v>216</v>
      </c>
      <c r="F213" s="3">
        <v>1.901</v>
      </c>
    </row>
    <row r="214" spans="1:6" ht="75" x14ac:dyDescent="0.25">
      <c r="A214" s="3">
        <v>5115</v>
      </c>
      <c r="B214" s="7" t="s">
        <v>189</v>
      </c>
      <c r="C214" s="7" t="s">
        <v>207</v>
      </c>
      <c r="D214" s="7" t="s">
        <v>208</v>
      </c>
      <c r="E214" s="7" t="s">
        <v>217</v>
      </c>
      <c r="F214" s="3">
        <v>2.2170000000000001</v>
      </c>
    </row>
    <row r="215" spans="1:6" ht="45" x14ac:dyDescent="0.25">
      <c r="A215" s="3">
        <v>5113</v>
      </c>
      <c r="B215" s="7" t="s">
        <v>189</v>
      </c>
      <c r="C215" s="7" t="s">
        <v>207</v>
      </c>
      <c r="D215" s="7" t="s">
        <v>208</v>
      </c>
      <c r="E215" s="7" t="s">
        <v>218</v>
      </c>
      <c r="F215" s="3">
        <v>6.9690000000000003</v>
      </c>
    </row>
    <row r="216" spans="1:6" ht="45" x14ac:dyDescent="0.25">
      <c r="A216" s="3">
        <v>5116</v>
      </c>
      <c r="B216" s="7" t="s">
        <v>189</v>
      </c>
      <c r="C216" s="7" t="s">
        <v>207</v>
      </c>
      <c r="D216" s="7" t="s">
        <v>208</v>
      </c>
      <c r="E216" s="7" t="s">
        <v>219</v>
      </c>
      <c r="F216" s="3">
        <v>0.95</v>
      </c>
    </row>
    <row r="217" spans="1:6" ht="45" x14ac:dyDescent="0.25">
      <c r="A217" s="3">
        <v>5114</v>
      </c>
      <c r="B217" s="7" t="s">
        <v>189</v>
      </c>
      <c r="C217" s="7" t="s">
        <v>207</v>
      </c>
      <c r="D217" s="7" t="s">
        <v>208</v>
      </c>
      <c r="E217" s="7" t="s">
        <v>220</v>
      </c>
      <c r="F217" s="3">
        <v>39.332999999999998</v>
      </c>
    </row>
    <row r="218" spans="1:6" ht="45" x14ac:dyDescent="0.25">
      <c r="A218" s="3">
        <v>5127</v>
      </c>
      <c r="B218" s="7" t="s">
        <v>189</v>
      </c>
      <c r="C218" s="7" t="s">
        <v>207</v>
      </c>
      <c r="D218" s="7" t="s">
        <v>208</v>
      </c>
      <c r="E218" s="7" t="s">
        <v>221</v>
      </c>
      <c r="F218" s="3">
        <v>3.8010000000000002</v>
      </c>
    </row>
    <row r="219" spans="1:6" ht="45" x14ac:dyDescent="0.25">
      <c r="A219" s="3">
        <v>5123</v>
      </c>
      <c r="B219" s="7" t="s">
        <v>189</v>
      </c>
      <c r="C219" s="7" t="s">
        <v>207</v>
      </c>
      <c r="D219" s="7" t="s">
        <v>208</v>
      </c>
      <c r="E219" s="7" t="s">
        <v>222</v>
      </c>
      <c r="F219" s="3">
        <v>3.2469999999999999</v>
      </c>
    </row>
    <row r="220" spans="1:6" ht="45" x14ac:dyDescent="0.25">
      <c r="A220" s="3">
        <v>5126</v>
      </c>
      <c r="B220" s="7" t="s">
        <v>189</v>
      </c>
      <c r="C220" s="7" t="s">
        <v>207</v>
      </c>
      <c r="D220" s="7" t="s">
        <v>208</v>
      </c>
      <c r="E220" s="7" t="s">
        <v>223</v>
      </c>
      <c r="F220" s="3">
        <v>1.1879999999999999</v>
      </c>
    </row>
    <row r="221" spans="1:6" ht="45" x14ac:dyDescent="0.25">
      <c r="A221" s="3">
        <v>5125</v>
      </c>
      <c r="B221" s="7" t="s">
        <v>189</v>
      </c>
      <c r="C221" s="7" t="s">
        <v>207</v>
      </c>
      <c r="D221" s="7" t="s">
        <v>208</v>
      </c>
      <c r="E221" s="7" t="s">
        <v>224</v>
      </c>
      <c r="F221" s="3">
        <v>1.663</v>
      </c>
    </row>
    <row r="222" spans="1:6" ht="45" x14ac:dyDescent="0.25">
      <c r="A222" s="3">
        <v>5111</v>
      </c>
      <c r="B222" s="7" t="s">
        <v>189</v>
      </c>
      <c r="C222" s="7" t="s">
        <v>207</v>
      </c>
      <c r="D222" s="7" t="s">
        <v>208</v>
      </c>
      <c r="E222" s="7" t="s">
        <v>225</v>
      </c>
      <c r="F222" s="3">
        <v>0.998</v>
      </c>
    </row>
    <row r="223" spans="1:6" ht="45" x14ac:dyDescent="0.25">
      <c r="A223" s="3">
        <v>5118</v>
      </c>
      <c r="B223" s="7" t="s">
        <v>189</v>
      </c>
      <c r="C223" s="7" t="s">
        <v>207</v>
      </c>
      <c r="D223" s="7" t="s">
        <v>208</v>
      </c>
      <c r="E223" s="7" t="s">
        <v>226</v>
      </c>
      <c r="F223" s="3">
        <v>4.2759999999999998</v>
      </c>
    </row>
    <row r="224" spans="1:6" ht="45" x14ac:dyDescent="0.25">
      <c r="A224" s="3">
        <v>5146</v>
      </c>
      <c r="B224" s="7" t="s">
        <v>189</v>
      </c>
      <c r="C224" s="7" t="s">
        <v>207</v>
      </c>
      <c r="D224" s="7" t="s">
        <v>227</v>
      </c>
      <c r="F224" s="3">
        <v>10.353999999999999</v>
      </c>
    </row>
    <row r="225" spans="1:6" ht="45" x14ac:dyDescent="0.25">
      <c r="A225" s="3">
        <v>5144</v>
      </c>
      <c r="B225" s="7" t="s">
        <v>189</v>
      </c>
      <c r="C225" s="7" t="s">
        <v>207</v>
      </c>
      <c r="D225" s="7" t="s">
        <v>227</v>
      </c>
      <c r="E225" s="7" t="s">
        <v>228</v>
      </c>
      <c r="F225" s="3">
        <v>6.7670000000000003</v>
      </c>
    </row>
    <row r="226" spans="1:6" ht="45" x14ac:dyDescent="0.25">
      <c r="A226" s="3">
        <v>5140</v>
      </c>
      <c r="B226" s="7" t="s">
        <v>189</v>
      </c>
      <c r="C226" s="7" t="s">
        <v>207</v>
      </c>
      <c r="D226" s="7" t="s">
        <v>227</v>
      </c>
      <c r="E226" s="7" t="s">
        <v>229</v>
      </c>
      <c r="F226" s="3">
        <v>9.3979999999999997</v>
      </c>
    </row>
    <row r="227" spans="1:6" ht="45" x14ac:dyDescent="0.25">
      <c r="A227" s="3">
        <v>5143</v>
      </c>
      <c r="B227" s="7" t="s">
        <v>189</v>
      </c>
      <c r="C227" s="7" t="s">
        <v>207</v>
      </c>
      <c r="D227" s="7" t="s">
        <v>227</v>
      </c>
      <c r="E227" s="7" t="s">
        <v>230</v>
      </c>
      <c r="F227" s="3">
        <v>9.3979999999999997</v>
      </c>
    </row>
    <row r="228" spans="1:6" ht="45" x14ac:dyDescent="0.25">
      <c r="A228" s="3">
        <v>5141</v>
      </c>
      <c r="B228" s="7" t="s">
        <v>189</v>
      </c>
      <c r="C228" s="7" t="s">
        <v>207</v>
      </c>
      <c r="D228" s="7" t="s">
        <v>227</v>
      </c>
      <c r="E228" s="7" t="s">
        <v>231</v>
      </c>
      <c r="F228" s="3">
        <v>52.256</v>
      </c>
    </row>
    <row r="229" spans="1:6" ht="45" x14ac:dyDescent="0.25">
      <c r="A229" s="3">
        <v>5139</v>
      </c>
      <c r="B229" s="7" t="s">
        <v>189</v>
      </c>
      <c r="C229" s="7" t="s">
        <v>207</v>
      </c>
      <c r="D229" s="7" t="s">
        <v>227</v>
      </c>
      <c r="E229" s="7" t="s">
        <v>232</v>
      </c>
      <c r="F229" s="3">
        <v>5.6390000000000002</v>
      </c>
    </row>
    <row r="230" spans="1:6" ht="45" x14ac:dyDescent="0.25">
      <c r="A230" s="3">
        <v>5145</v>
      </c>
      <c r="B230" s="7" t="s">
        <v>189</v>
      </c>
      <c r="C230" s="7" t="s">
        <v>207</v>
      </c>
      <c r="D230" s="7" t="s">
        <v>227</v>
      </c>
      <c r="E230" s="7" t="s">
        <v>233</v>
      </c>
      <c r="F230" s="3">
        <v>7.1429999999999998</v>
      </c>
    </row>
    <row r="231" spans="1:6" ht="45" x14ac:dyDescent="0.25">
      <c r="A231" s="3">
        <v>5142</v>
      </c>
      <c r="B231" s="7" t="s">
        <v>189</v>
      </c>
      <c r="C231" s="7" t="s">
        <v>207</v>
      </c>
      <c r="D231" s="7" t="s">
        <v>227</v>
      </c>
      <c r="E231" s="7" t="s">
        <v>234</v>
      </c>
      <c r="F231" s="3">
        <v>9.3979999999999997</v>
      </c>
    </row>
    <row r="232" spans="1:6" ht="45" x14ac:dyDescent="0.25">
      <c r="A232" s="3">
        <v>5134</v>
      </c>
      <c r="B232" s="7" t="s">
        <v>189</v>
      </c>
      <c r="C232" s="7" t="s">
        <v>207</v>
      </c>
      <c r="D232" s="7" t="s">
        <v>235</v>
      </c>
      <c r="F232" s="3">
        <v>4.5670000000000002</v>
      </c>
    </row>
    <row r="233" spans="1:6" ht="45" x14ac:dyDescent="0.25">
      <c r="A233" s="3">
        <v>5131</v>
      </c>
      <c r="B233" s="7" t="s">
        <v>189</v>
      </c>
      <c r="C233" s="7" t="s">
        <v>207</v>
      </c>
      <c r="D233" s="7" t="s">
        <v>235</v>
      </c>
      <c r="E233" s="7" t="s">
        <v>236</v>
      </c>
      <c r="F233" s="3">
        <v>20.454999999999998</v>
      </c>
    </row>
    <row r="234" spans="1:6" ht="60" x14ac:dyDescent="0.25">
      <c r="A234" s="3">
        <v>5132</v>
      </c>
      <c r="B234" s="7" t="s">
        <v>189</v>
      </c>
      <c r="C234" s="7" t="s">
        <v>207</v>
      </c>
      <c r="D234" s="7" t="s">
        <v>235</v>
      </c>
      <c r="E234" s="7" t="s">
        <v>237</v>
      </c>
      <c r="F234" s="3">
        <v>11.648</v>
      </c>
    </row>
    <row r="235" spans="1:6" ht="45" x14ac:dyDescent="0.25">
      <c r="A235" s="3">
        <v>5133</v>
      </c>
      <c r="B235" s="7" t="s">
        <v>189</v>
      </c>
      <c r="C235" s="7" t="s">
        <v>207</v>
      </c>
      <c r="D235" s="7" t="s">
        <v>235</v>
      </c>
      <c r="E235" s="7" t="s">
        <v>238</v>
      </c>
      <c r="F235" s="3">
        <v>8.5229999999999997</v>
      </c>
    </row>
    <row r="236" spans="1:6" ht="45" x14ac:dyDescent="0.25">
      <c r="A236" s="3">
        <v>5129</v>
      </c>
      <c r="B236" s="7" t="s">
        <v>189</v>
      </c>
      <c r="C236" s="7" t="s">
        <v>207</v>
      </c>
      <c r="D236" s="7" t="s">
        <v>235</v>
      </c>
      <c r="E236" s="7" t="s">
        <v>239</v>
      </c>
      <c r="F236" s="3">
        <v>38.067999999999998</v>
      </c>
    </row>
    <row r="237" spans="1:6" ht="45" x14ac:dyDescent="0.25">
      <c r="A237" s="3">
        <v>5130</v>
      </c>
      <c r="B237" s="7" t="s">
        <v>189</v>
      </c>
      <c r="C237" s="7" t="s">
        <v>207</v>
      </c>
      <c r="D237" s="7" t="s">
        <v>235</v>
      </c>
      <c r="E237" s="7" t="s">
        <v>240</v>
      </c>
      <c r="F237" s="3">
        <v>21.306000000000001</v>
      </c>
    </row>
    <row r="238" spans="1:6" ht="45" x14ac:dyDescent="0.25">
      <c r="A238" s="3">
        <v>5138</v>
      </c>
      <c r="B238" s="7" t="s">
        <v>189</v>
      </c>
      <c r="C238" s="7" t="s">
        <v>207</v>
      </c>
      <c r="D238" s="7" t="s">
        <v>241</v>
      </c>
      <c r="F238" s="3">
        <v>3.153</v>
      </c>
    </row>
    <row r="239" spans="1:6" ht="45" x14ac:dyDescent="0.25">
      <c r="A239" s="3">
        <v>5136</v>
      </c>
      <c r="B239" s="7" t="s">
        <v>189</v>
      </c>
      <c r="C239" s="7" t="s">
        <v>207</v>
      </c>
      <c r="D239" s="7" t="s">
        <v>241</v>
      </c>
      <c r="E239" s="7" t="s">
        <v>242</v>
      </c>
      <c r="F239" s="3">
        <v>30.864000000000001</v>
      </c>
    </row>
    <row r="240" spans="1:6" ht="45" x14ac:dyDescent="0.25">
      <c r="A240" s="3">
        <v>5135</v>
      </c>
      <c r="B240" s="7" t="s">
        <v>189</v>
      </c>
      <c r="C240" s="7" t="s">
        <v>207</v>
      </c>
      <c r="D240" s="7" t="s">
        <v>241</v>
      </c>
      <c r="E240" s="7" t="s">
        <v>243</v>
      </c>
      <c r="F240" s="3">
        <v>30.041</v>
      </c>
    </row>
    <row r="241" spans="1:6" ht="45" x14ac:dyDescent="0.25">
      <c r="A241" s="3">
        <v>5137</v>
      </c>
      <c r="B241" s="7" t="s">
        <v>189</v>
      </c>
      <c r="C241" s="7" t="s">
        <v>207</v>
      </c>
      <c r="D241" s="7" t="s">
        <v>241</v>
      </c>
      <c r="E241" s="7" t="s">
        <v>244</v>
      </c>
      <c r="F241" s="3">
        <v>39.094999999999999</v>
      </c>
    </row>
    <row r="242" spans="1:6" ht="45" x14ac:dyDescent="0.25">
      <c r="A242" s="3">
        <v>5068</v>
      </c>
      <c r="B242" s="7" t="s">
        <v>189</v>
      </c>
      <c r="C242" s="7" t="s">
        <v>245</v>
      </c>
      <c r="F242" s="3">
        <v>5</v>
      </c>
    </row>
    <row r="243" spans="1:6" ht="45" x14ac:dyDescent="0.25">
      <c r="A243" s="3">
        <v>5060</v>
      </c>
      <c r="B243" s="7" t="s">
        <v>189</v>
      </c>
      <c r="C243" s="7" t="s">
        <v>245</v>
      </c>
      <c r="D243" s="7" t="s">
        <v>246</v>
      </c>
      <c r="F243" s="3">
        <v>36.090000000000003</v>
      </c>
    </row>
    <row r="244" spans="1:6" ht="75" x14ac:dyDescent="0.25">
      <c r="A244" s="3">
        <v>5057</v>
      </c>
      <c r="B244" s="7" t="s">
        <v>189</v>
      </c>
      <c r="C244" s="7" t="s">
        <v>245</v>
      </c>
      <c r="D244" s="7" t="s">
        <v>246</v>
      </c>
      <c r="E244" s="7" t="s">
        <v>247</v>
      </c>
      <c r="F244" s="3">
        <v>55</v>
      </c>
    </row>
    <row r="245" spans="1:6" ht="60" x14ac:dyDescent="0.25">
      <c r="A245" s="3">
        <v>5059</v>
      </c>
      <c r="B245" s="7" t="s">
        <v>189</v>
      </c>
      <c r="C245" s="7" t="s">
        <v>245</v>
      </c>
      <c r="D245" s="7" t="s">
        <v>246</v>
      </c>
      <c r="E245" s="7" t="s">
        <v>248</v>
      </c>
      <c r="F245" s="3">
        <v>5</v>
      </c>
    </row>
    <row r="246" spans="1:6" ht="45" x14ac:dyDescent="0.25">
      <c r="A246" s="3">
        <v>5058</v>
      </c>
      <c r="B246" s="7" t="s">
        <v>189</v>
      </c>
      <c r="C246" s="7" t="s">
        <v>245</v>
      </c>
      <c r="D246" s="7" t="s">
        <v>246</v>
      </c>
      <c r="E246" s="7" t="s">
        <v>249</v>
      </c>
      <c r="F246" s="3">
        <v>40</v>
      </c>
    </row>
    <row r="247" spans="1:6" ht="45" x14ac:dyDescent="0.25">
      <c r="A247" s="3">
        <v>5064</v>
      </c>
      <c r="B247" s="7" t="s">
        <v>189</v>
      </c>
      <c r="C247" s="7" t="s">
        <v>245</v>
      </c>
      <c r="D247" s="7" t="s">
        <v>250</v>
      </c>
      <c r="F247" s="3">
        <v>18.797000000000001</v>
      </c>
    </row>
    <row r="248" spans="1:6" ht="45" x14ac:dyDescent="0.25">
      <c r="A248" s="3">
        <v>5062</v>
      </c>
      <c r="B248" s="7" t="s">
        <v>189</v>
      </c>
      <c r="C248" s="7" t="s">
        <v>245</v>
      </c>
      <c r="D248" s="7" t="s">
        <v>250</v>
      </c>
      <c r="E248" s="7" t="s">
        <v>251</v>
      </c>
      <c r="F248" s="3">
        <v>50</v>
      </c>
    </row>
    <row r="249" spans="1:6" ht="45" x14ac:dyDescent="0.25">
      <c r="A249" s="3">
        <v>5063</v>
      </c>
      <c r="B249" s="7" t="s">
        <v>189</v>
      </c>
      <c r="C249" s="7" t="s">
        <v>245</v>
      </c>
      <c r="D249" s="7" t="s">
        <v>250</v>
      </c>
      <c r="E249" s="7" t="s">
        <v>252</v>
      </c>
      <c r="F249" s="3">
        <v>25</v>
      </c>
    </row>
    <row r="250" spans="1:6" ht="45" x14ac:dyDescent="0.25">
      <c r="A250" s="3">
        <v>5061</v>
      </c>
      <c r="B250" s="7" t="s">
        <v>189</v>
      </c>
      <c r="C250" s="7" t="s">
        <v>245</v>
      </c>
      <c r="D250" s="7" t="s">
        <v>250</v>
      </c>
      <c r="E250" s="7" t="s">
        <v>253</v>
      </c>
      <c r="F250" s="3">
        <v>25</v>
      </c>
    </row>
    <row r="251" spans="1:6" ht="45" x14ac:dyDescent="0.25">
      <c r="A251" s="3">
        <v>5067</v>
      </c>
      <c r="B251" s="7" t="s">
        <v>189</v>
      </c>
      <c r="C251" s="7" t="s">
        <v>245</v>
      </c>
      <c r="D251" s="7" t="s">
        <v>254</v>
      </c>
      <c r="F251" s="3">
        <v>45.113</v>
      </c>
    </row>
    <row r="252" spans="1:6" ht="45" x14ac:dyDescent="0.25">
      <c r="A252" s="3">
        <v>5065</v>
      </c>
      <c r="B252" s="7" t="s">
        <v>189</v>
      </c>
      <c r="C252" s="7" t="s">
        <v>245</v>
      </c>
      <c r="D252" s="7" t="s">
        <v>254</v>
      </c>
      <c r="E252" s="7" t="s">
        <v>255</v>
      </c>
      <c r="F252" s="3">
        <v>25</v>
      </c>
    </row>
    <row r="253" spans="1:6" ht="45" x14ac:dyDescent="0.25">
      <c r="A253" s="3">
        <v>5066</v>
      </c>
      <c r="B253" s="7" t="s">
        <v>189</v>
      </c>
      <c r="C253" s="7" t="s">
        <v>245</v>
      </c>
      <c r="D253" s="7" t="s">
        <v>254</v>
      </c>
      <c r="E253" s="7" t="s">
        <v>256</v>
      </c>
      <c r="F253" s="3">
        <v>75</v>
      </c>
    </row>
    <row r="254" spans="1:6" ht="45" x14ac:dyDescent="0.25">
      <c r="A254" s="3">
        <v>5109</v>
      </c>
      <c r="B254" s="7" t="s">
        <v>189</v>
      </c>
      <c r="C254" s="7" t="s">
        <v>257</v>
      </c>
      <c r="F254" s="3">
        <v>25</v>
      </c>
    </row>
    <row r="255" spans="1:6" ht="45" x14ac:dyDescent="0.25">
      <c r="A255" s="3">
        <v>5102</v>
      </c>
      <c r="B255" s="7" t="s">
        <v>189</v>
      </c>
      <c r="C255" s="7" t="s">
        <v>257</v>
      </c>
      <c r="D255" s="7" t="s">
        <v>258</v>
      </c>
      <c r="F255" s="3">
        <v>8.8800000000000008</v>
      </c>
    </row>
    <row r="256" spans="1:6" ht="45" x14ac:dyDescent="0.25">
      <c r="A256" s="3">
        <v>5101</v>
      </c>
      <c r="B256" s="7" t="s">
        <v>189</v>
      </c>
      <c r="C256" s="7" t="s">
        <v>257</v>
      </c>
      <c r="D256" s="7" t="s">
        <v>258</v>
      </c>
      <c r="E256" s="7" t="s">
        <v>259</v>
      </c>
      <c r="F256" s="3">
        <v>50</v>
      </c>
    </row>
    <row r="257" spans="1:6" ht="60" x14ac:dyDescent="0.25">
      <c r="A257" s="3">
        <v>5100</v>
      </c>
      <c r="B257" s="7" t="s">
        <v>189</v>
      </c>
      <c r="C257" s="7" t="s">
        <v>257</v>
      </c>
      <c r="D257" s="7" t="s">
        <v>258</v>
      </c>
      <c r="E257" s="7" t="s">
        <v>260</v>
      </c>
      <c r="F257" s="3">
        <v>50</v>
      </c>
    </row>
    <row r="258" spans="1:6" ht="45" x14ac:dyDescent="0.25">
      <c r="A258" s="3">
        <v>5099</v>
      </c>
      <c r="B258" s="7" t="s">
        <v>189</v>
      </c>
      <c r="C258" s="7" t="s">
        <v>257</v>
      </c>
      <c r="D258" s="7" t="s">
        <v>261</v>
      </c>
      <c r="F258" s="3">
        <v>15.992000000000001</v>
      </c>
    </row>
    <row r="259" spans="1:6" ht="45" x14ac:dyDescent="0.25">
      <c r="A259" s="3">
        <v>5097</v>
      </c>
      <c r="B259" s="7" t="s">
        <v>189</v>
      </c>
      <c r="C259" s="7" t="s">
        <v>257</v>
      </c>
      <c r="D259" s="7" t="s">
        <v>261</v>
      </c>
      <c r="E259" s="7" t="s">
        <v>262</v>
      </c>
      <c r="F259" s="3">
        <v>7</v>
      </c>
    </row>
    <row r="260" spans="1:6" ht="45" x14ac:dyDescent="0.25">
      <c r="A260" s="3">
        <v>5094</v>
      </c>
      <c r="B260" s="7" t="s">
        <v>189</v>
      </c>
      <c r="C260" s="7" t="s">
        <v>257</v>
      </c>
      <c r="D260" s="7" t="s">
        <v>261</v>
      </c>
      <c r="E260" s="7" t="s">
        <v>263</v>
      </c>
      <c r="F260" s="3">
        <v>25</v>
      </c>
    </row>
    <row r="261" spans="1:6" ht="45" x14ac:dyDescent="0.25">
      <c r="A261" s="3">
        <v>5093</v>
      </c>
      <c r="B261" s="7" t="s">
        <v>189</v>
      </c>
      <c r="C261" s="7" t="s">
        <v>257</v>
      </c>
      <c r="D261" s="7" t="s">
        <v>261</v>
      </c>
      <c r="E261" s="7" t="s">
        <v>264</v>
      </c>
      <c r="F261" s="3">
        <v>25</v>
      </c>
    </row>
    <row r="262" spans="1:6" ht="45" x14ac:dyDescent="0.25">
      <c r="A262" s="3">
        <v>5095</v>
      </c>
      <c r="B262" s="7" t="s">
        <v>189</v>
      </c>
      <c r="C262" s="7" t="s">
        <v>257</v>
      </c>
      <c r="D262" s="7" t="s">
        <v>261</v>
      </c>
      <c r="E262" s="7" t="s">
        <v>265</v>
      </c>
      <c r="F262" s="3">
        <v>9</v>
      </c>
    </row>
    <row r="263" spans="1:6" ht="45" x14ac:dyDescent="0.25">
      <c r="A263" s="3">
        <v>5096</v>
      </c>
      <c r="B263" s="7" t="s">
        <v>189</v>
      </c>
      <c r="C263" s="7" t="s">
        <v>257</v>
      </c>
      <c r="D263" s="7" t="s">
        <v>261</v>
      </c>
      <c r="E263" s="7" t="s">
        <v>266</v>
      </c>
      <c r="F263" s="3">
        <v>9</v>
      </c>
    </row>
    <row r="264" spans="1:6" ht="45" x14ac:dyDescent="0.25">
      <c r="A264" s="3">
        <v>5098</v>
      </c>
      <c r="B264" s="7" t="s">
        <v>189</v>
      </c>
      <c r="C264" s="7" t="s">
        <v>257</v>
      </c>
      <c r="D264" s="7" t="s">
        <v>261</v>
      </c>
      <c r="E264" s="7" t="s">
        <v>267</v>
      </c>
      <c r="F264" s="3">
        <v>25</v>
      </c>
    </row>
    <row r="265" spans="1:6" ht="45" x14ac:dyDescent="0.25">
      <c r="A265" s="3">
        <v>5108</v>
      </c>
      <c r="B265" s="7" t="s">
        <v>189</v>
      </c>
      <c r="C265" s="7" t="s">
        <v>257</v>
      </c>
      <c r="D265" s="7" t="s">
        <v>268</v>
      </c>
      <c r="F265" s="3">
        <v>53.505000000000003</v>
      </c>
    </row>
    <row r="266" spans="1:6" ht="45" x14ac:dyDescent="0.25">
      <c r="A266" s="3">
        <v>5107</v>
      </c>
      <c r="B266" s="7" t="s">
        <v>189</v>
      </c>
      <c r="C266" s="7" t="s">
        <v>257</v>
      </c>
      <c r="D266" s="7" t="s">
        <v>268</v>
      </c>
      <c r="E266" s="7" t="s">
        <v>269</v>
      </c>
      <c r="F266" s="3">
        <v>5</v>
      </c>
    </row>
    <row r="267" spans="1:6" ht="45" x14ac:dyDescent="0.25">
      <c r="A267" s="3">
        <v>5103</v>
      </c>
      <c r="B267" s="7" t="s">
        <v>189</v>
      </c>
      <c r="C267" s="7" t="s">
        <v>257</v>
      </c>
      <c r="D267" s="7" t="s">
        <v>268</v>
      </c>
      <c r="E267" s="7" t="s">
        <v>270</v>
      </c>
      <c r="F267" s="3">
        <v>80</v>
      </c>
    </row>
    <row r="268" spans="1:6" ht="45" x14ac:dyDescent="0.25">
      <c r="A268" s="3">
        <v>5106</v>
      </c>
      <c r="B268" s="7" t="s">
        <v>189</v>
      </c>
      <c r="C268" s="7" t="s">
        <v>257</v>
      </c>
      <c r="D268" s="7" t="s">
        <v>268</v>
      </c>
      <c r="E268" s="7" t="s">
        <v>271</v>
      </c>
      <c r="F268" s="3">
        <v>5</v>
      </c>
    </row>
    <row r="269" spans="1:6" ht="45" x14ac:dyDescent="0.25">
      <c r="A269" s="3">
        <v>5105</v>
      </c>
      <c r="B269" s="7" t="s">
        <v>189</v>
      </c>
      <c r="C269" s="7" t="s">
        <v>257</v>
      </c>
      <c r="D269" s="7" t="s">
        <v>268</v>
      </c>
      <c r="E269" s="7" t="s">
        <v>272</v>
      </c>
      <c r="F269" s="3">
        <v>5</v>
      </c>
    </row>
    <row r="270" spans="1:6" ht="45" x14ac:dyDescent="0.25">
      <c r="A270" s="3">
        <v>5104</v>
      </c>
      <c r="B270" s="7" t="s">
        <v>189</v>
      </c>
      <c r="C270" s="7" t="s">
        <v>257</v>
      </c>
      <c r="D270" s="7" t="s">
        <v>268</v>
      </c>
      <c r="E270" s="7" t="s">
        <v>273</v>
      </c>
      <c r="F270" s="3">
        <v>5</v>
      </c>
    </row>
    <row r="271" spans="1:6" ht="45" x14ac:dyDescent="0.25">
      <c r="A271" s="3">
        <v>5092</v>
      </c>
      <c r="B271" s="7" t="s">
        <v>189</v>
      </c>
      <c r="C271" s="7" t="s">
        <v>257</v>
      </c>
      <c r="D271" s="7" t="s">
        <v>274</v>
      </c>
      <c r="F271" s="3">
        <v>21.623000000000001</v>
      </c>
    </row>
    <row r="272" spans="1:6" ht="45" x14ac:dyDescent="0.25">
      <c r="A272" s="3">
        <v>5087</v>
      </c>
      <c r="B272" s="7" t="s">
        <v>189</v>
      </c>
      <c r="C272" s="7" t="s">
        <v>257</v>
      </c>
      <c r="D272" s="7" t="s">
        <v>274</v>
      </c>
      <c r="E272" s="7" t="s">
        <v>275</v>
      </c>
      <c r="F272" s="3">
        <v>13.308</v>
      </c>
    </row>
    <row r="273" spans="1:6" ht="45" x14ac:dyDescent="0.25">
      <c r="A273" s="3">
        <v>5088</v>
      </c>
      <c r="B273" s="7" t="s">
        <v>189</v>
      </c>
      <c r="C273" s="7" t="s">
        <v>257</v>
      </c>
      <c r="D273" s="7" t="s">
        <v>274</v>
      </c>
      <c r="E273" s="7" t="s">
        <v>276</v>
      </c>
      <c r="F273" s="3">
        <v>3.4220000000000002</v>
      </c>
    </row>
    <row r="274" spans="1:6" ht="45" x14ac:dyDescent="0.25">
      <c r="A274" s="3">
        <v>5086</v>
      </c>
      <c r="B274" s="7" t="s">
        <v>189</v>
      </c>
      <c r="C274" s="7" t="s">
        <v>257</v>
      </c>
      <c r="D274" s="7" t="s">
        <v>274</v>
      </c>
      <c r="E274" s="7" t="s">
        <v>277</v>
      </c>
      <c r="F274" s="3">
        <v>17.11</v>
      </c>
    </row>
    <row r="275" spans="1:6" ht="45" x14ac:dyDescent="0.25">
      <c r="A275" s="3">
        <v>5091</v>
      </c>
      <c r="B275" s="7" t="s">
        <v>189</v>
      </c>
      <c r="C275" s="7" t="s">
        <v>257</v>
      </c>
      <c r="D275" s="7" t="s">
        <v>274</v>
      </c>
      <c r="E275" s="7" t="s">
        <v>278</v>
      </c>
      <c r="F275" s="3">
        <v>4.1829999999999998</v>
      </c>
    </row>
    <row r="276" spans="1:6" ht="45" x14ac:dyDescent="0.25">
      <c r="A276" s="3">
        <v>5089</v>
      </c>
      <c r="B276" s="7" t="s">
        <v>189</v>
      </c>
      <c r="C276" s="7" t="s">
        <v>257</v>
      </c>
      <c r="D276" s="7" t="s">
        <v>274</v>
      </c>
      <c r="E276" s="7" t="s">
        <v>279</v>
      </c>
      <c r="F276" s="3">
        <v>23.725999999999999</v>
      </c>
    </row>
    <row r="277" spans="1:6" ht="45" x14ac:dyDescent="0.25">
      <c r="A277" s="3">
        <v>5090</v>
      </c>
      <c r="B277" s="7" t="s">
        <v>189</v>
      </c>
      <c r="C277" s="7" t="s">
        <v>257</v>
      </c>
      <c r="D277" s="7" t="s">
        <v>274</v>
      </c>
      <c r="E277" s="7" t="s">
        <v>280</v>
      </c>
      <c r="F277" s="3">
        <v>38.250999999999998</v>
      </c>
    </row>
    <row r="278" spans="1:6" ht="45" x14ac:dyDescent="0.25">
      <c r="A278" s="3">
        <v>5056</v>
      </c>
      <c r="B278" s="7" t="s">
        <v>281</v>
      </c>
      <c r="F278" s="3">
        <v>25</v>
      </c>
    </row>
    <row r="279" spans="1:6" ht="45" x14ac:dyDescent="0.25">
      <c r="A279" s="3">
        <v>5055</v>
      </c>
      <c r="B279" s="7" t="s">
        <v>281</v>
      </c>
      <c r="C279" s="7" t="s">
        <v>282</v>
      </c>
      <c r="F279" s="3">
        <v>10</v>
      </c>
    </row>
    <row r="280" spans="1:6" ht="45" x14ac:dyDescent="0.25">
      <c r="A280" s="3">
        <v>5049</v>
      </c>
      <c r="B280" s="7" t="s">
        <v>281</v>
      </c>
      <c r="C280" s="7" t="s">
        <v>282</v>
      </c>
      <c r="D280" s="7" t="s">
        <v>283</v>
      </c>
      <c r="F280" s="3">
        <v>80</v>
      </c>
    </row>
    <row r="281" spans="1:6" ht="45" x14ac:dyDescent="0.25">
      <c r="A281" s="3">
        <v>5044</v>
      </c>
      <c r="B281" s="7" t="s">
        <v>281</v>
      </c>
      <c r="C281" s="7" t="s">
        <v>282</v>
      </c>
      <c r="D281" s="7" t="s">
        <v>283</v>
      </c>
      <c r="E281" s="7" t="s">
        <v>284</v>
      </c>
      <c r="F281" s="3">
        <v>38.329000000000001</v>
      </c>
    </row>
    <row r="282" spans="1:6" ht="45" x14ac:dyDescent="0.25">
      <c r="A282" s="3">
        <v>5047</v>
      </c>
      <c r="B282" s="7" t="s">
        <v>281</v>
      </c>
      <c r="C282" s="7" t="s">
        <v>282</v>
      </c>
      <c r="D282" s="7" t="s">
        <v>283</v>
      </c>
      <c r="E282" s="7" t="s">
        <v>285</v>
      </c>
      <c r="F282" s="3">
        <v>4.6740000000000004</v>
      </c>
    </row>
    <row r="283" spans="1:6" ht="45" x14ac:dyDescent="0.25">
      <c r="A283" s="3">
        <v>5045</v>
      </c>
      <c r="B283" s="7" t="s">
        <v>281</v>
      </c>
      <c r="C283" s="7" t="s">
        <v>282</v>
      </c>
      <c r="D283" s="7" t="s">
        <v>283</v>
      </c>
      <c r="E283" s="7" t="s">
        <v>286</v>
      </c>
      <c r="F283" s="3">
        <v>44.807000000000002</v>
      </c>
    </row>
    <row r="284" spans="1:6" ht="45" x14ac:dyDescent="0.25">
      <c r="A284" s="3">
        <v>5048</v>
      </c>
      <c r="B284" s="7" t="s">
        <v>281</v>
      </c>
      <c r="C284" s="7" t="s">
        <v>282</v>
      </c>
      <c r="D284" s="7" t="s">
        <v>283</v>
      </c>
      <c r="E284" s="7" t="s">
        <v>287</v>
      </c>
      <c r="F284" s="3">
        <v>5.6159999999999997</v>
      </c>
    </row>
    <row r="285" spans="1:6" ht="45" x14ac:dyDescent="0.25">
      <c r="A285" s="3">
        <v>5046</v>
      </c>
      <c r="B285" s="7" t="s">
        <v>281</v>
      </c>
      <c r="C285" s="7" t="s">
        <v>282</v>
      </c>
      <c r="D285" s="7" t="s">
        <v>283</v>
      </c>
      <c r="E285" s="7" t="s">
        <v>288</v>
      </c>
      <c r="F285" s="3">
        <v>6.5739999999999998</v>
      </c>
    </row>
    <row r="286" spans="1:6" ht="45" x14ac:dyDescent="0.25">
      <c r="A286" s="3">
        <v>5043</v>
      </c>
      <c r="B286" s="7" t="s">
        <v>281</v>
      </c>
      <c r="C286" s="7" t="s">
        <v>282</v>
      </c>
      <c r="D286" s="7" t="s">
        <v>289</v>
      </c>
      <c r="F286" s="3">
        <v>10</v>
      </c>
    </row>
    <row r="287" spans="1:6" ht="45" x14ac:dyDescent="0.25">
      <c r="A287" s="3">
        <v>5042</v>
      </c>
      <c r="B287" s="7" t="s">
        <v>281</v>
      </c>
      <c r="C287" s="7" t="s">
        <v>282</v>
      </c>
      <c r="D287" s="7" t="s">
        <v>289</v>
      </c>
      <c r="E287" s="7" t="s">
        <v>290</v>
      </c>
      <c r="F287" s="3">
        <v>100</v>
      </c>
    </row>
    <row r="288" spans="1:6" ht="45" x14ac:dyDescent="0.25">
      <c r="A288" s="3">
        <v>5054</v>
      </c>
      <c r="B288" s="7" t="s">
        <v>281</v>
      </c>
      <c r="C288" s="7" t="s">
        <v>282</v>
      </c>
      <c r="D288" s="7" t="s">
        <v>291</v>
      </c>
      <c r="F288" s="3">
        <v>10</v>
      </c>
    </row>
    <row r="289" spans="1:6" ht="45" x14ac:dyDescent="0.25">
      <c r="A289" s="3">
        <v>5051</v>
      </c>
      <c r="B289" s="7" t="s">
        <v>281</v>
      </c>
      <c r="C289" s="7" t="s">
        <v>282</v>
      </c>
      <c r="D289" s="7" t="s">
        <v>291</v>
      </c>
      <c r="E289" s="7" t="s">
        <v>292</v>
      </c>
      <c r="F289" s="3">
        <v>10</v>
      </c>
    </row>
    <row r="290" spans="1:6" ht="45" x14ac:dyDescent="0.25">
      <c r="A290" s="3">
        <v>5050</v>
      </c>
      <c r="B290" s="7" t="s">
        <v>281</v>
      </c>
      <c r="C290" s="7" t="s">
        <v>282</v>
      </c>
      <c r="D290" s="7" t="s">
        <v>291</v>
      </c>
      <c r="E290" s="7" t="s">
        <v>293</v>
      </c>
      <c r="F290" s="3">
        <v>10</v>
      </c>
    </row>
    <row r="291" spans="1:6" ht="45" x14ac:dyDescent="0.25">
      <c r="A291" s="3">
        <v>5053</v>
      </c>
      <c r="B291" s="7" t="s">
        <v>281</v>
      </c>
      <c r="C291" s="7" t="s">
        <v>282</v>
      </c>
      <c r="D291" s="7" t="s">
        <v>291</v>
      </c>
      <c r="E291" s="7" t="s">
        <v>294</v>
      </c>
      <c r="F291" s="3">
        <v>20</v>
      </c>
    </row>
    <row r="292" spans="1:6" ht="45" x14ac:dyDescent="0.25">
      <c r="A292" s="3">
        <v>5052</v>
      </c>
      <c r="B292" s="7" t="s">
        <v>281</v>
      </c>
      <c r="C292" s="7" t="s">
        <v>282</v>
      </c>
      <c r="D292" s="7" t="s">
        <v>291</v>
      </c>
      <c r="E292" s="7" t="s">
        <v>295</v>
      </c>
      <c r="F292" s="3">
        <v>60</v>
      </c>
    </row>
    <row r="293" spans="1:6" ht="45" x14ac:dyDescent="0.25">
      <c r="A293" s="3">
        <v>5041</v>
      </c>
      <c r="B293" s="7" t="s">
        <v>281</v>
      </c>
      <c r="C293" s="7" t="s">
        <v>296</v>
      </c>
      <c r="F293" s="3">
        <v>30</v>
      </c>
    </row>
    <row r="294" spans="1:6" ht="45" x14ac:dyDescent="0.25">
      <c r="A294" s="3">
        <v>5029</v>
      </c>
      <c r="B294" s="7" t="s">
        <v>281</v>
      </c>
      <c r="C294" s="7" t="s">
        <v>296</v>
      </c>
      <c r="D294" s="7" t="s">
        <v>297</v>
      </c>
      <c r="F294" s="3">
        <v>10</v>
      </c>
    </row>
    <row r="295" spans="1:6" ht="60" x14ac:dyDescent="0.25">
      <c r="A295" s="3">
        <v>5028</v>
      </c>
      <c r="B295" s="7" t="s">
        <v>281</v>
      </c>
      <c r="C295" s="7" t="s">
        <v>296</v>
      </c>
      <c r="D295" s="7" t="s">
        <v>297</v>
      </c>
      <c r="E295" s="7" t="s">
        <v>298</v>
      </c>
      <c r="F295" s="3">
        <v>100</v>
      </c>
    </row>
    <row r="296" spans="1:6" ht="45" x14ac:dyDescent="0.25">
      <c r="A296" s="3">
        <v>5033</v>
      </c>
      <c r="B296" s="7" t="s">
        <v>281</v>
      </c>
      <c r="C296" s="7" t="s">
        <v>296</v>
      </c>
      <c r="D296" s="7" t="s">
        <v>299</v>
      </c>
      <c r="F296" s="3">
        <v>45</v>
      </c>
    </row>
    <row r="297" spans="1:6" ht="45" x14ac:dyDescent="0.25">
      <c r="A297" s="3">
        <v>5031</v>
      </c>
      <c r="B297" s="7" t="s">
        <v>281</v>
      </c>
      <c r="C297" s="7" t="s">
        <v>296</v>
      </c>
      <c r="D297" s="7" t="s">
        <v>299</v>
      </c>
      <c r="E297" s="7" t="s">
        <v>300</v>
      </c>
      <c r="F297" s="3">
        <v>35</v>
      </c>
    </row>
    <row r="298" spans="1:6" ht="45" x14ac:dyDescent="0.25">
      <c r="A298" s="3">
        <v>5032</v>
      </c>
      <c r="B298" s="7" t="s">
        <v>281</v>
      </c>
      <c r="C298" s="7" t="s">
        <v>296</v>
      </c>
      <c r="D298" s="7" t="s">
        <v>299</v>
      </c>
      <c r="E298" s="7" t="s">
        <v>301</v>
      </c>
      <c r="F298" s="3">
        <v>5</v>
      </c>
    </row>
    <row r="299" spans="1:6" ht="45" x14ac:dyDescent="0.25">
      <c r="A299" s="3">
        <v>5030</v>
      </c>
      <c r="B299" s="7" t="s">
        <v>281</v>
      </c>
      <c r="C299" s="7" t="s">
        <v>296</v>
      </c>
      <c r="D299" s="7" t="s">
        <v>299</v>
      </c>
      <c r="E299" s="7" t="s">
        <v>302</v>
      </c>
      <c r="F299" s="3">
        <v>60</v>
      </c>
    </row>
    <row r="300" spans="1:6" ht="45" x14ac:dyDescent="0.25">
      <c r="A300" s="3">
        <v>5040</v>
      </c>
      <c r="B300" s="7" t="s">
        <v>281</v>
      </c>
      <c r="C300" s="7" t="s">
        <v>296</v>
      </c>
      <c r="D300" s="7" t="s">
        <v>303</v>
      </c>
      <c r="F300" s="3">
        <v>40</v>
      </c>
    </row>
    <row r="301" spans="1:6" ht="45" x14ac:dyDescent="0.25">
      <c r="A301" s="3">
        <v>5037</v>
      </c>
      <c r="B301" s="7" t="s">
        <v>281</v>
      </c>
      <c r="C301" s="7" t="s">
        <v>296</v>
      </c>
      <c r="D301" s="7" t="s">
        <v>303</v>
      </c>
      <c r="E301" s="7" t="s">
        <v>304</v>
      </c>
      <c r="F301" s="3">
        <v>15</v>
      </c>
    </row>
    <row r="302" spans="1:6" ht="45" x14ac:dyDescent="0.25">
      <c r="A302" s="3">
        <v>5038</v>
      </c>
      <c r="B302" s="7" t="s">
        <v>281</v>
      </c>
      <c r="C302" s="7" t="s">
        <v>296</v>
      </c>
      <c r="D302" s="7" t="s">
        <v>303</v>
      </c>
      <c r="E302" s="7" t="s">
        <v>305</v>
      </c>
      <c r="F302" s="3">
        <v>10</v>
      </c>
    </row>
    <row r="303" spans="1:6" ht="45" x14ac:dyDescent="0.25">
      <c r="A303" s="3">
        <v>5034</v>
      </c>
      <c r="B303" s="7" t="s">
        <v>281</v>
      </c>
      <c r="C303" s="7" t="s">
        <v>296</v>
      </c>
      <c r="D303" s="7" t="s">
        <v>303</v>
      </c>
      <c r="E303" s="7" t="s">
        <v>306</v>
      </c>
      <c r="F303" s="3">
        <v>5</v>
      </c>
    </row>
    <row r="304" spans="1:6" ht="45" x14ac:dyDescent="0.25">
      <c r="A304" s="3">
        <v>5035</v>
      </c>
      <c r="B304" s="7" t="s">
        <v>281</v>
      </c>
      <c r="C304" s="7" t="s">
        <v>296</v>
      </c>
      <c r="D304" s="7" t="s">
        <v>303</v>
      </c>
      <c r="E304" s="7" t="s">
        <v>307</v>
      </c>
      <c r="F304" s="3">
        <v>59</v>
      </c>
    </row>
    <row r="305" spans="1:6" ht="45" x14ac:dyDescent="0.25">
      <c r="A305" s="3">
        <v>5036</v>
      </c>
      <c r="B305" s="7" t="s">
        <v>281</v>
      </c>
      <c r="C305" s="7" t="s">
        <v>296</v>
      </c>
      <c r="D305" s="7" t="s">
        <v>303</v>
      </c>
      <c r="E305" s="7" t="s">
        <v>308</v>
      </c>
      <c r="F305" s="3">
        <v>1</v>
      </c>
    </row>
    <row r="306" spans="1:6" ht="45" x14ac:dyDescent="0.25">
      <c r="A306" s="3">
        <v>5039</v>
      </c>
      <c r="B306" s="7" t="s">
        <v>281</v>
      </c>
      <c r="C306" s="7" t="s">
        <v>296</v>
      </c>
      <c r="D306" s="7" t="s">
        <v>303</v>
      </c>
      <c r="E306" s="7" t="s">
        <v>309</v>
      </c>
      <c r="F306" s="3">
        <v>10</v>
      </c>
    </row>
    <row r="307" spans="1:6" ht="75" x14ac:dyDescent="0.25">
      <c r="A307" s="3">
        <v>5027</v>
      </c>
      <c r="B307" s="7" t="s">
        <v>281</v>
      </c>
      <c r="C307" s="7" t="s">
        <v>296</v>
      </c>
      <c r="D307" s="7" t="s">
        <v>310</v>
      </c>
      <c r="F307" s="3">
        <v>5</v>
      </c>
    </row>
    <row r="308" spans="1:6" ht="75" x14ac:dyDescent="0.25">
      <c r="A308" s="3">
        <v>5026</v>
      </c>
      <c r="B308" s="7" t="s">
        <v>281</v>
      </c>
      <c r="C308" s="7" t="s">
        <v>296</v>
      </c>
      <c r="D308" s="7" t="s">
        <v>310</v>
      </c>
      <c r="E308" s="7" t="s">
        <v>311</v>
      </c>
      <c r="F308" s="3">
        <v>100</v>
      </c>
    </row>
    <row r="309" spans="1:6" ht="45" x14ac:dyDescent="0.25">
      <c r="A309" s="3">
        <v>5006</v>
      </c>
      <c r="B309" s="7" t="s">
        <v>281</v>
      </c>
      <c r="C309" s="7" t="s">
        <v>312</v>
      </c>
      <c r="F309" s="3">
        <v>5</v>
      </c>
    </row>
    <row r="310" spans="1:6" ht="45" x14ac:dyDescent="0.25">
      <c r="A310" s="3">
        <v>4996</v>
      </c>
      <c r="B310" s="7" t="s">
        <v>281</v>
      </c>
      <c r="C310" s="7" t="s">
        <v>312</v>
      </c>
      <c r="D310" s="7" t="s">
        <v>313</v>
      </c>
      <c r="F310" s="3">
        <v>13.952999999999999</v>
      </c>
    </row>
    <row r="311" spans="1:6" ht="90" x14ac:dyDescent="0.25">
      <c r="A311" s="3">
        <v>4995</v>
      </c>
      <c r="B311" s="7" t="s">
        <v>281</v>
      </c>
      <c r="C311" s="7" t="s">
        <v>312</v>
      </c>
      <c r="D311" s="7" t="s">
        <v>313</v>
      </c>
      <c r="E311" s="7" t="s">
        <v>314</v>
      </c>
      <c r="F311" s="3">
        <v>21.082999999999998</v>
      </c>
    </row>
    <row r="312" spans="1:6" ht="60" x14ac:dyDescent="0.25">
      <c r="A312" s="3">
        <v>4993</v>
      </c>
      <c r="B312" s="7" t="s">
        <v>281</v>
      </c>
      <c r="C312" s="7" t="s">
        <v>312</v>
      </c>
      <c r="D312" s="7" t="s">
        <v>313</v>
      </c>
      <c r="E312" s="7" t="s">
        <v>315</v>
      </c>
      <c r="F312" s="3">
        <v>4.6760000000000002</v>
      </c>
    </row>
    <row r="313" spans="1:6" ht="60" x14ac:dyDescent="0.25">
      <c r="A313" s="3">
        <v>4991</v>
      </c>
      <c r="B313" s="7" t="s">
        <v>281</v>
      </c>
      <c r="C313" s="7" t="s">
        <v>312</v>
      </c>
      <c r="D313" s="7" t="s">
        <v>313</v>
      </c>
      <c r="E313" s="7" t="s">
        <v>316</v>
      </c>
      <c r="F313" s="3">
        <v>28.77</v>
      </c>
    </row>
    <row r="314" spans="1:6" ht="45" x14ac:dyDescent="0.25">
      <c r="A314" s="3">
        <v>4990</v>
      </c>
      <c r="B314" s="7" t="s">
        <v>281</v>
      </c>
      <c r="C314" s="7" t="s">
        <v>312</v>
      </c>
      <c r="D314" s="7" t="s">
        <v>313</v>
      </c>
      <c r="E314" s="7" t="s">
        <v>317</v>
      </c>
      <c r="F314" s="3">
        <v>23.295999999999999</v>
      </c>
    </row>
    <row r="315" spans="1:6" ht="90" x14ac:dyDescent="0.25">
      <c r="A315" s="3">
        <v>4992</v>
      </c>
      <c r="B315" s="7" t="s">
        <v>281</v>
      </c>
      <c r="C315" s="7" t="s">
        <v>312</v>
      </c>
      <c r="D315" s="7" t="s">
        <v>313</v>
      </c>
      <c r="E315" s="7" t="s">
        <v>318</v>
      </c>
      <c r="F315" s="3">
        <v>11.263</v>
      </c>
    </row>
    <row r="316" spans="1:6" ht="45" x14ac:dyDescent="0.25">
      <c r="A316" s="3">
        <v>4994</v>
      </c>
      <c r="B316" s="7" t="s">
        <v>281</v>
      </c>
      <c r="C316" s="7" t="s">
        <v>312</v>
      </c>
      <c r="D316" s="7" t="s">
        <v>313</v>
      </c>
      <c r="E316" s="7" t="s">
        <v>319</v>
      </c>
      <c r="F316" s="3">
        <v>10.912000000000001</v>
      </c>
    </row>
    <row r="317" spans="1:6" ht="45" x14ac:dyDescent="0.25">
      <c r="A317" s="3">
        <v>5005</v>
      </c>
      <c r="B317" s="7" t="s">
        <v>281</v>
      </c>
      <c r="C317" s="7" t="s">
        <v>312</v>
      </c>
      <c r="D317" s="7" t="s">
        <v>320</v>
      </c>
      <c r="F317" s="3">
        <v>19.792999999999999</v>
      </c>
    </row>
    <row r="318" spans="1:6" ht="45" x14ac:dyDescent="0.25">
      <c r="A318" s="3">
        <v>5002</v>
      </c>
      <c r="B318" s="7" t="s">
        <v>281</v>
      </c>
      <c r="C318" s="7" t="s">
        <v>312</v>
      </c>
      <c r="D318" s="7" t="s">
        <v>320</v>
      </c>
      <c r="E318" s="7" t="s">
        <v>321</v>
      </c>
      <c r="F318" s="3">
        <v>5</v>
      </c>
    </row>
    <row r="319" spans="1:6" ht="60" x14ac:dyDescent="0.25">
      <c r="A319" s="3">
        <v>5003</v>
      </c>
      <c r="B319" s="7" t="s">
        <v>281</v>
      </c>
      <c r="C319" s="7" t="s">
        <v>312</v>
      </c>
      <c r="D319" s="7" t="s">
        <v>320</v>
      </c>
      <c r="E319" s="7" t="s">
        <v>322</v>
      </c>
      <c r="F319" s="3">
        <v>5</v>
      </c>
    </row>
    <row r="320" spans="1:6" ht="45" x14ac:dyDescent="0.25">
      <c r="A320" s="3">
        <v>5004</v>
      </c>
      <c r="B320" s="7" t="s">
        <v>281</v>
      </c>
      <c r="C320" s="7" t="s">
        <v>312</v>
      </c>
      <c r="D320" s="7" t="s">
        <v>320</v>
      </c>
      <c r="E320" s="7" t="s">
        <v>323</v>
      </c>
      <c r="F320" s="3">
        <v>90</v>
      </c>
    </row>
    <row r="321" spans="1:6" ht="45" x14ac:dyDescent="0.25">
      <c r="A321" s="3">
        <v>5001</v>
      </c>
      <c r="B321" s="7" t="s">
        <v>281</v>
      </c>
      <c r="C321" s="7" t="s">
        <v>312</v>
      </c>
      <c r="D321" s="7" t="s">
        <v>324</v>
      </c>
      <c r="F321" s="3">
        <v>66.254000000000005</v>
      </c>
    </row>
    <row r="322" spans="1:6" ht="60" x14ac:dyDescent="0.25">
      <c r="A322" s="3">
        <v>4999</v>
      </c>
      <c r="B322" s="7" t="s">
        <v>281</v>
      </c>
      <c r="C322" s="7" t="s">
        <v>312</v>
      </c>
      <c r="D322" s="7" t="s">
        <v>324</v>
      </c>
      <c r="E322" s="7" t="s">
        <v>325</v>
      </c>
      <c r="F322" s="3">
        <v>65</v>
      </c>
    </row>
    <row r="323" spans="1:6" ht="60" x14ac:dyDescent="0.25">
      <c r="A323" s="3">
        <v>5000</v>
      </c>
      <c r="B323" s="7" t="s">
        <v>281</v>
      </c>
      <c r="C323" s="7" t="s">
        <v>312</v>
      </c>
      <c r="D323" s="7" t="s">
        <v>324</v>
      </c>
      <c r="E323" s="7" t="s">
        <v>326</v>
      </c>
      <c r="F323" s="3">
        <v>25</v>
      </c>
    </row>
    <row r="324" spans="1:6" ht="45" x14ac:dyDescent="0.25">
      <c r="A324" s="3">
        <v>4997</v>
      </c>
      <c r="B324" s="7" t="s">
        <v>281</v>
      </c>
      <c r="C324" s="7" t="s">
        <v>312</v>
      </c>
      <c r="D324" s="7" t="s">
        <v>324</v>
      </c>
      <c r="E324" s="7" t="s">
        <v>327</v>
      </c>
      <c r="F324" s="3">
        <v>5</v>
      </c>
    </row>
    <row r="325" spans="1:6" ht="105" x14ac:dyDescent="0.25">
      <c r="A325" s="3">
        <v>4998</v>
      </c>
      <c r="B325" s="7" t="s">
        <v>281</v>
      </c>
      <c r="C325" s="7" t="s">
        <v>312</v>
      </c>
      <c r="D325" s="7" t="s">
        <v>324</v>
      </c>
      <c r="E325" s="7" t="s">
        <v>328</v>
      </c>
      <c r="F325" s="3">
        <v>5</v>
      </c>
    </row>
    <row r="326" spans="1:6" ht="45" x14ac:dyDescent="0.25">
      <c r="A326" s="3">
        <v>4961</v>
      </c>
      <c r="B326" s="7" t="s">
        <v>281</v>
      </c>
      <c r="C326" s="7" t="s">
        <v>329</v>
      </c>
      <c r="F326" s="3">
        <v>30</v>
      </c>
    </row>
    <row r="327" spans="1:6" ht="45" x14ac:dyDescent="0.25">
      <c r="A327" s="3">
        <v>4938</v>
      </c>
      <c r="B327" s="7" t="s">
        <v>281</v>
      </c>
      <c r="C327" s="7" t="s">
        <v>329</v>
      </c>
      <c r="D327" s="7" t="s">
        <v>330</v>
      </c>
      <c r="F327" s="3">
        <v>20</v>
      </c>
    </row>
    <row r="328" spans="1:6" ht="45" x14ac:dyDescent="0.25">
      <c r="A328" s="3">
        <v>4936</v>
      </c>
      <c r="B328" s="7" t="s">
        <v>281</v>
      </c>
      <c r="C328" s="7" t="s">
        <v>329</v>
      </c>
      <c r="D328" s="7" t="s">
        <v>330</v>
      </c>
      <c r="E328" s="7" t="s">
        <v>331</v>
      </c>
      <c r="F328" s="3">
        <v>30</v>
      </c>
    </row>
    <row r="329" spans="1:6" ht="45" x14ac:dyDescent="0.25">
      <c r="A329" s="3">
        <v>4937</v>
      </c>
      <c r="B329" s="7" t="s">
        <v>281</v>
      </c>
      <c r="C329" s="7" t="s">
        <v>329</v>
      </c>
      <c r="D329" s="7" t="s">
        <v>330</v>
      </c>
      <c r="E329" s="7" t="s">
        <v>332</v>
      </c>
      <c r="F329" s="3">
        <v>70</v>
      </c>
    </row>
    <row r="330" spans="1:6" ht="45" x14ac:dyDescent="0.25">
      <c r="A330" s="3">
        <v>4949</v>
      </c>
      <c r="B330" s="7" t="s">
        <v>281</v>
      </c>
      <c r="C330" s="7" t="s">
        <v>329</v>
      </c>
      <c r="D330" s="7" t="s">
        <v>333</v>
      </c>
      <c r="F330" s="3">
        <v>27.3</v>
      </c>
    </row>
    <row r="331" spans="1:6" ht="45" x14ac:dyDescent="0.25">
      <c r="A331" s="3">
        <v>4946</v>
      </c>
      <c r="B331" s="7" t="s">
        <v>281</v>
      </c>
      <c r="C331" s="7" t="s">
        <v>329</v>
      </c>
      <c r="D331" s="7" t="s">
        <v>333</v>
      </c>
      <c r="E331" s="7" t="s">
        <v>334</v>
      </c>
      <c r="F331" s="3">
        <v>4</v>
      </c>
    </row>
    <row r="332" spans="1:6" ht="45" x14ac:dyDescent="0.25">
      <c r="A332" s="3">
        <v>4948</v>
      </c>
      <c r="B332" s="7" t="s">
        <v>281</v>
      </c>
      <c r="C332" s="7" t="s">
        <v>329</v>
      </c>
      <c r="D332" s="7" t="s">
        <v>333</v>
      </c>
      <c r="E332" s="7" t="s">
        <v>335</v>
      </c>
      <c r="F332" s="3">
        <v>12</v>
      </c>
    </row>
    <row r="333" spans="1:6" ht="90" x14ac:dyDescent="0.25">
      <c r="A333" s="3">
        <v>4943</v>
      </c>
      <c r="B333" s="7" t="s">
        <v>281</v>
      </c>
      <c r="C333" s="7" t="s">
        <v>329</v>
      </c>
      <c r="D333" s="7" t="s">
        <v>333</v>
      </c>
      <c r="E333" s="7" t="s">
        <v>336</v>
      </c>
      <c r="F333" s="3">
        <v>45</v>
      </c>
    </row>
    <row r="334" spans="1:6" ht="45" x14ac:dyDescent="0.25">
      <c r="A334" s="3">
        <v>4945</v>
      </c>
      <c r="B334" s="7" t="s">
        <v>281</v>
      </c>
      <c r="C334" s="7" t="s">
        <v>329</v>
      </c>
      <c r="D334" s="7" t="s">
        <v>333</v>
      </c>
      <c r="E334" s="7" t="s">
        <v>337</v>
      </c>
      <c r="F334" s="3">
        <v>7</v>
      </c>
    </row>
    <row r="335" spans="1:6" ht="75" x14ac:dyDescent="0.25">
      <c r="A335" s="3">
        <v>4944</v>
      </c>
      <c r="B335" s="7" t="s">
        <v>281</v>
      </c>
      <c r="C335" s="7" t="s">
        <v>329</v>
      </c>
      <c r="D335" s="7" t="s">
        <v>333</v>
      </c>
      <c r="E335" s="7" t="s">
        <v>338</v>
      </c>
      <c r="F335" s="3">
        <v>23</v>
      </c>
    </row>
    <row r="336" spans="1:6" ht="45" x14ac:dyDescent="0.25">
      <c r="A336" s="3">
        <v>4947</v>
      </c>
      <c r="B336" s="7" t="s">
        <v>281</v>
      </c>
      <c r="C336" s="7" t="s">
        <v>329</v>
      </c>
      <c r="D336" s="7" t="s">
        <v>333</v>
      </c>
      <c r="E336" s="7" t="s">
        <v>339</v>
      </c>
      <c r="F336" s="3">
        <v>9</v>
      </c>
    </row>
    <row r="337" spans="1:6" ht="45" x14ac:dyDescent="0.25">
      <c r="A337" s="3">
        <v>4956</v>
      </c>
      <c r="B337" s="7" t="s">
        <v>281</v>
      </c>
      <c r="C337" s="7" t="s">
        <v>329</v>
      </c>
      <c r="D337" s="7" t="s">
        <v>340</v>
      </c>
      <c r="F337" s="3">
        <v>24.5</v>
      </c>
    </row>
    <row r="338" spans="1:6" ht="60" x14ac:dyDescent="0.25">
      <c r="A338" s="3">
        <v>4951</v>
      </c>
      <c r="B338" s="7" t="s">
        <v>281</v>
      </c>
      <c r="C338" s="7" t="s">
        <v>329</v>
      </c>
      <c r="D338" s="7" t="s">
        <v>340</v>
      </c>
      <c r="E338" s="7" t="s">
        <v>341</v>
      </c>
      <c r="F338" s="3">
        <v>40</v>
      </c>
    </row>
    <row r="339" spans="1:6" ht="45" x14ac:dyDescent="0.25">
      <c r="A339" s="3">
        <v>4952</v>
      </c>
      <c r="B339" s="7" t="s">
        <v>281</v>
      </c>
      <c r="C339" s="7" t="s">
        <v>329</v>
      </c>
      <c r="D339" s="7" t="s">
        <v>340</v>
      </c>
      <c r="E339" s="7" t="s">
        <v>342</v>
      </c>
      <c r="F339" s="3">
        <v>14</v>
      </c>
    </row>
    <row r="340" spans="1:6" ht="90" x14ac:dyDescent="0.25">
      <c r="A340" s="3">
        <v>4954</v>
      </c>
      <c r="B340" s="7" t="s">
        <v>281</v>
      </c>
      <c r="C340" s="7" t="s">
        <v>329</v>
      </c>
      <c r="D340" s="7" t="s">
        <v>340</v>
      </c>
      <c r="E340" s="7" t="s">
        <v>343</v>
      </c>
      <c r="F340" s="3">
        <v>23</v>
      </c>
    </row>
    <row r="341" spans="1:6" ht="60" x14ac:dyDescent="0.25">
      <c r="A341" s="3">
        <v>4953</v>
      </c>
      <c r="B341" s="7" t="s">
        <v>281</v>
      </c>
      <c r="C341" s="7" t="s">
        <v>329</v>
      </c>
      <c r="D341" s="7" t="s">
        <v>340</v>
      </c>
      <c r="E341" s="7" t="s">
        <v>344</v>
      </c>
      <c r="F341" s="3">
        <v>5</v>
      </c>
    </row>
    <row r="342" spans="1:6" ht="45" x14ac:dyDescent="0.25">
      <c r="A342" s="3">
        <v>4950</v>
      </c>
      <c r="B342" s="7" t="s">
        <v>281</v>
      </c>
      <c r="C342" s="7" t="s">
        <v>329</v>
      </c>
      <c r="D342" s="7" t="s">
        <v>340</v>
      </c>
      <c r="E342" s="7" t="s">
        <v>345</v>
      </c>
      <c r="F342" s="3">
        <v>8</v>
      </c>
    </row>
    <row r="343" spans="1:6" ht="45" x14ac:dyDescent="0.25">
      <c r="A343" s="3">
        <v>4955</v>
      </c>
      <c r="B343" s="7" t="s">
        <v>281</v>
      </c>
      <c r="C343" s="7" t="s">
        <v>329</v>
      </c>
      <c r="D343" s="7" t="s">
        <v>340</v>
      </c>
      <c r="E343" s="7" t="s">
        <v>346</v>
      </c>
      <c r="F343" s="3">
        <v>10</v>
      </c>
    </row>
    <row r="344" spans="1:6" ht="45" x14ac:dyDescent="0.25">
      <c r="A344" s="3">
        <v>4942</v>
      </c>
      <c r="B344" s="7" t="s">
        <v>281</v>
      </c>
      <c r="C344" s="7" t="s">
        <v>329</v>
      </c>
      <c r="D344" s="7" t="s">
        <v>347</v>
      </c>
      <c r="F344" s="3">
        <v>12</v>
      </c>
    </row>
    <row r="345" spans="1:6" ht="45" x14ac:dyDescent="0.25">
      <c r="A345" s="3">
        <v>4940</v>
      </c>
      <c r="B345" s="7" t="s">
        <v>281</v>
      </c>
      <c r="C345" s="7" t="s">
        <v>329</v>
      </c>
      <c r="D345" s="7" t="s">
        <v>347</v>
      </c>
      <c r="E345" s="7" t="s">
        <v>348</v>
      </c>
      <c r="F345" s="3">
        <v>70</v>
      </c>
    </row>
    <row r="346" spans="1:6" ht="45" x14ac:dyDescent="0.25">
      <c r="A346" s="3">
        <v>4939</v>
      </c>
      <c r="B346" s="7" t="s">
        <v>281</v>
      </c>
      <c r="C346" s="7" t="s">
        <v>329</v>
      </c>
      <c r="D346" s="7" t="s">
        <v>347</v>
      </c>
      <c r="E346" s="7" t="s">
        <v>349</v>
      </c>
      <c r="F346" s="3">
        <v>15</v>
      </c>
    </row>
    <row r="347" spans="1:6" ht="45" x14ac:dyDescent="0.25">
      <c r="A347" s="3">
        <v>4941</v>
      </c>
      <c r="B347" s="7" t="s">
        <v>281</v>
      </c>
      <c r="C347" s="7" t="s">
        <v>329</v>
      </c>
      <c r="D347" s="7" t="s">
        <v>347</v>
      </c>
      <c r="E347" s="7" t="s">
        <v>350</v>
      </c>
      <c r="F347" s="3">
        <v>15</v>
      </c>
    </row>
    <row r="348" spans="1:6" ht="45" x14ac:dyDescent="0.25">
      <c r="A348" s="3">
        <v>4960</v>
      </c>
      <c r="B348" s="7" t="s">
        <v>281</v>
      </c>
      <c r="C348" s="7" t="s">
        <v>329</v>
      </c>
      <c r="D348" s="7" t="s">
        <v>351</v>
      </c>
      <c r="F348" s="3">
        <v>16.2</v>
      </c>
    </row>
    <row r="349" spans="1:6" ht="75" x14ac:dyDescent="0.25">
      <c r="A349" s="3">
        <v>4957</v>
      </c>
      <c r="B349" s="7" t="s">
        <v>281</v>
      </c>
      <c r="C349" s="7" t="s">
        <v>329</v>
      </c>
      <c r="D349" s="7" t="s">
        <v>351</v>
      </c>
      <c r="E349" s="7" t="s">
        <v>352</v>
      </c>
      <c r="F349" s="3">
        <v>10</v>
      </c>
    </row>
    <row r="350" spans="1:6" ht="60" x14ac:dyDescent="0.25">
      <c r="A350" s="3">
        <v>4958</v>
      </c>
      <c r="B350" s="7" t="s">
        <v>281</v>
      </c>
      <c r="C350" s="7" t="s">
        <v>329</v>
      </c>
      <c r="D350" s="7" t="s">
        <v>351</v>
      </c>
      <c r="E350" s="7" t="s">
        <v>353</v>
      </c>
      <c r="F350" s="3">
        <v>45</v>
      </c>
    </row>
    <row r="351" spans="1:6" ht="45" x14ac:dyDescent="0.25">
      <c r="A351" s="3">
        <v>4959</v>
      </c>
      <c r="B351" s="7" t="s">
        <v>281</v>
      </c>
      <c r="C351" s="7" t="s">
        <v>329</v>
      </c>
      <c r="D351" s="7" t="s">
        <v>351</v>
      </c>
      <c r="E351" s="7" t="s">
        <v>354</v>
      </c>
      <c r="F351" s="3">
        <v>45</v>
      </c>
    </row>
    <row r="352" spans="1:6" ht="45" x14ac:dyDescent="0.25">
      <c r="A352" s="3">
        <v>4989</v>
      </c>
      <c r="B352" s="7" t="s">
        <v>281</v>
      </c>
      <c r="C352" s="7" t="s">
        <v>355</v>
      </c>
      <c r="F352" s="3">
        <v>10</v>
      </c>
    </row>
    <row r="353" spans="1:6" ht="45" x14ac:dyDescent="0.25">
      <c r="A353" s="3">
        <v>4974</v>
      </c>
      <c r="B353" s="7" t="s">
        <v>281</v>
      </c>
      <c r="C353" s="7" t="s">
        <v>355</v>
      </c>
      <c r="D353" s="7" t="s">
        <v>356</v>
      </c>
      <c r="F353" s="3">
        <v>22.327999999999999</v>
      </c>
    </row>
    <row r="354" spans="1:6" ht="45" x14ac:dyDescent="0.25">
      <c r="A354" s="3">
        <v>4973</v>
      </c>
      <c r="B354" s="7" t="s">
        <v>281</v>
      </c>
      <c r="C354" s="7" t="s">
        <v>355</v>
      </c>
      <c r="D354" s="7" t="s">
        <v>356</v>
      </c>
      <c r="E354" s="7" t="s">
        <v>357</v>
      </c>
      <c r="F354" s="3">
        <v>15</v>
      </c>
    </row>
    <row r="355" spans="1:6" ht="75" x14ac:dyDescent="0.25">
      <c r="A355" s="3">
        <v>4969</v>
      </c>
      <c r="B355" s="7" t="s">
        <v>281</v>
      </c>
      <c r="C355" s="7" t="s">
        <v>355</v>
      </c>
      <c r="D355" s="7" t="s">
        <v>356</v>
      </c>
      <c r="E355" s="7" t="s">
        <v>358</v>
      </c>
      <c r="F355" s="3">
        <v>5</v>
      </c>
    </row>
    <row r="356" spans="1:6" ht="45" x14ac:dyDescent="0.25">
      <c r="A356" s="3">
        <v>4972</v>
      </c>
      <c r="B356" s="7" t="s">
        <v>281</v>
      </c>
      <c r="C356" s="7" t="s">
        <v>355</v>
      </c>
      <c r="D356" s="7" t="s">
        <v>356</v>
      </c>
      <c r="E356" s="7" t="s">
        <v>359</v>
      </c>
      <c r="F356" s="3">
        <v>20</v>
      </c>
    </row>
    <row r="357" spans="1:6" ht="60" x14ac:dyDescent="0.25">
      <c r="A357" s="3">
        <v>4971</v>
      </c>
      <c r="B357" s="7" t="s">
        <v>281</v>
      </c>
      <c r="C357" s="7" t="s">
        <v>355</v>
      </c>
      <c r="D357" s="7" t="s">
        <v>356</v>
      </c>
      <c r="E357" s="7" t="s">
        <v>360</v>
      </c>
      <c r="F357" s="3">
        <v>5</v>
      </c>
    </row>
    <row r="358" spans="1:6" ht="45" x14ac:dyDescent="0.25">
      <c r="A358" s="3">
        <v>4967</v>
      </c>
      <c r="B358" s="7" t="s">
        <v>281</v>
      </c>
      <c r="C358" s="7" t="s">
        <v>355</v>
      </c>
      <c r="D358" s="7" t="s">
        <v>356</v>
      </c>
      <c r="E358" s="7" t="s">
        <v>361</v>
      </c>
      <c r="F358" s="3">
        <v>20</v>
      </c>
    </row>
    <row r="359" spans="1:6" ht="60" x14ac:dyDescent="0.25">
      <c r="A359" s="3">
        <v>4968</v>
      </c>
      <c r="B359" s="7" t="s">
        <v>281</v>
      </c>
      <c r="C359" s="7" t="s">
        <v>355</v>
      </c>
      <c r="D359" s="7" t="s">
        <v>356</v>
      </c>
      <c r="E359" s="7" t="s">
        <v>362</v>
      </c>
      <c r="F359" s="3">
        <v>30</v>
      </c>
    </row>
    <row r="360" spans="1:6" ht="45" x14ac:dyDescent="0.25">
      <c r="A360" s="3">
        <v>4970</v>
      </c>
      <c r="B360" s="7" t="s">
        <v>281</v>
      </c>
      <c r="C360" s="7" t="s">
        <v>355</v>
      </c>
      <c r="D360" s="7" t="s">
        <v>356</v>
      </c>
      <c r="E360" s="7" t="s">
        <v>363</v>
      </c>
      <c r="F360" s="3">
        <v>5</v>
      </c>
    </row>
    <row r="361" spans="1:6" ht="45" x14ac:dyDescent="0.25">
      <c r="A361" s="3">
        <v>4982</v>
      </c>
      <c r="B361" s="7" t="s">
        <v>281</v>
      </c>
      <c r="C361" s="7" t="s">
        <v>355</v>
      </c>
      <c r="D361" s="7" t="s">
        <v>364</v>
      </c>
      <c r="F361" s="3">
        <v>56.378</v>
      </c>
    </row>
    <row r="362" spans="1:6" ht="60" x14ac:dyDescent="0.25">
      <c r="A362" s="3">
        <v>4975</v>
      </c>
      <c r="B362" s="7" t="s">
        <v>281</v>
      </c>
      <c r="C362" s="7" t="s">
        <v>355</v>
      </c>
      <c r="D362" s="7" t="s">
        <v>364</v>
      </c>
      <c r="E362" s="7" t="s">
        <v>365</v>
      </c>
      <c r="F362" s="3">
        <v>27.826000000000001</v>
      </c>
    </row>
    <row r="363" spans="1:6" ht="90" x14ac:dyDescent="0.25">
      <c r="A363" s="3">
        <v>4978</v>
      </c>
      <c r="B363" s="7" t="s">
        <v>281</v>
      </c>
      <c r="C363" s="7" t="s">
        <v>355</v>
      </c>
      <c r="D363" s="7" t="s">
        <v>364</v>
      </c>
      <c r="E363" s="7" t="s">
        <v>366</v>
      </c>
      <c r="F363" s="3">
        <v>1.502</v>
      </c>
    </row>
    <row r="364" spans="1:6" ht="45" x14ac:dyDescent="0.25">
      <c r="A364" s="3">
        <v>4980</v>
      </c>
      <c r="B364" s="7" t="s">
        <v>281</v>
      </c>
      <c r="C364" s="7" t="s">
        <v>355</v>
      </c>
      <c r="D364" s="7" t="s">
        <v>364</v>
      </c>
      <c r="E364" s="7" t="s">
        <v>367</v>
      </c>
      <c r="F364" s="3">
        <v>11.067</v>
      </c>
    </row>
    <row r="365" spans="1:6" ht="45" x14ac:dyDescent="0.25">
      <c r="A365" s="3">
        <v>4976</v>
      </c>
      <c r="B365" s="7" t="s">
        <v>281</v>
      </c>
      <c r="C365" s="7" t="s">
        <v>355</v>
      </c>
      <c r="D365" s="7" t="s">
        <v>364</v>
      </c>
      <c r="E365" s="7" t="s">
        <v>368</v>
      </c>
      <c r="F365" s="3">
        <v>11.382999999999999</v>
      </c>
    </row>
    <row r="366" spans="1:6" ht="60" x14ac:dyDescent="0.25">
      <c r="A366" s="3">
        <v>4977</v>
      </c>
      <c r="B366" s="7" t="s">
        <v>281</v>
      </c>
      <c r="C366" s="7" t="s">
        <v>355</v>
      </c>
      <c r="D366" s="7" t="s">
        <v>364</v>
      </c>
      <c r="E366" s="7" t="s">
        <v>369</v>
      </c>
      <c r="F366" s="3">
        <v>19.763000000000002</v>
      </c>
    </row>
    <row r="367" spans="1:6" ht="45" x14ac:dyDescent="0.25">
      <c r="A367" s="3">
        <v>4979</v>
      </c>
      <c r="B367" s="7" t="s">
        <v>281</v>
      </c>
      <c r="C367" s="7" t="s">
        <v>355</v>
      </c>
      <c r="D367" s="7" t="s">
        <v>364</v>
      </c>
      <c r="E367" s="7" t="s">
        <v>370</v>
      </c>
      <c r="F367" s="3">
        <v>22.925000000000001</v>
      </c>
    </row>
    <row r="368" spans="1:6" ht="45" x14ac:dyDescent="0.25">
      <c r="A368" s="3">
        <v>4981</v>
      </c>
      <c r="B368" s="7" t="s">
        <v>281</v>
      </c>
      <c r="C368" s="7" t="s">
        <v>355</v>
      </c>
      <c r="D368" s="7" t="s">
        <v>364</v>
      </c>
      <c r="E368" s="7" t="s">
        <v>371</v>
      </c>
      <c r="F368" s="3">
        <v>5.5339999999999998</v>
      </c>
    </row>
    <row r="369" spans="1:6" ht="45" x14ac:dyDescent="0.25">
      <c r="A369" s="3">
        <v>4988</v>
      </c>
      <c r="B369" s="7" t="s">
        <v>281</v>
      </c>
      <c r="C369" s="7" t="s">
        <v>355</v>
      </c>
      <c r="D369" s="7" t="s">
        <v>372</v>
      </c>
      <c r="F369" s="3">
        <v>4.0819999999999999</v>
      </c>
    </row>
    <row r="370" spans="1:6" ht="45" x14ac:dyDescent="0.25">
      <c r="A370" s="3">
        <v>4984</v>
      </c>
      <c r="B370" s="7" t="s">
        <v>281</v>
      </c>
      <c r="C370" s="7" t="s">
        <v>355</v>
      </c>
      <c r="D370" s="7" t="s">
        <v>372</v>
      </c>
      <c r="E370" s="7" t="s">
        <v>373</v>
      </c>
      <c r="F370" s="3">
        <v>2.948</v>
      </c>
    </row>
    <row r="371" spans="1:6" ht="45" x14ac:dyDescent="0.25">
      <c r="A371" s="3">
        <v>4985</v>
      </c>
      <c r="B371" s="7" t="s">
        <v>281</v>
      </c>
      <c r="C371" s="7" t="s">
        <v>355</v>
      </c>
      <c r="D371" s="7" t="s">
        <v>372</v>
      </c>
      <c r="E371" s="7" t="s">
        <v>374</v>
      </c>
      <c r="F371" s="3">
        <v>32.750999999999998</v>
      </c>
    </row>
    <row r="372" spans="1:6" ht="45" x14ac:dyDescent="0.25">
      <c r="A372" s="3">
        <v>4986</v>
      </c>
      <c r="B372" s="7" t="s">
        <v>281</v>
      </c>
      <c r="C372" s="7" t="s">
        <v>355</v>
      </c>
      <c r="D372" s="7" t="s">
        <v>372</v>
      </c>
      <c r="E372" s="7" t="s">
        <v>375</v>
      </c>
      <c r="F372" s="3">
        <v>9.8249999999999993</v>
      </c>
    </row>
    <row r="373" spans="1:6" ht="45" x14ac:dyDescent="0.25">
      <c r="A373" s="3">
        <v>4983</v>
      </c>
      <c r="B373" s="7" t="s">
        <v>281</v>
      </c>
      <c r="C373" s="7" t="s">
        <v>355</v>
      </c>
      <c r="D373" s="7" t="s">
        <v>372</v>
      </c>
      <c r="E373" s="7" t="s">
        <v>376</v>
      </c>
      <c r="F373" s="3">
        <v>19.651</v>
      </c>
    </row>
    <row r="374" spans="1:6" ht="45" x14ac:dyDescent="0.25">
      <c r="A374" s="3">
        <v>4987</v>
      </c>
      <c r="B374" s="7" t="s">
        <v>281</v>
      </c>
      <c r="C374" s="7" t="s">
        <v>355</v>
      </c>
      <c r="D374" s="7" t="s">
        <v>372</v>
      </c>
      <c r="E374" s="7" t="s">
        <v>377</v>
      </c>
      <c r="F374" s="3">
        <v>34.825000000000003</v>
      </c>
    </row>
    <row r="375" spans="1:6" ht="45" x14ac:dyDescent="0.25">
      <c r="A375" s="3">
        <v>4966</v>
      </c>
      <c r="B375" s="7" t="s">
        <v>281</v>
      </c>
      <c r="C375" s="7" t="s">
        <v>355</v>
      </c>
      <c r="D375" s="7" t="s">
        <v>378</v>
      </c>
      <c r="F375" s="3">
        <v>17.212</v>
      </c>
    </row>
    <row r="376" spans="1:6" ht="75" x14ac:dyDescent="0.25">
      <c r="A376" s="3">
        <v>4962</v>
      </c>
      <c r="B376" s="7" t="s">
        <v>281</v>
      </c>
      <c r="C376" s="7" t="s">
        <v>355</v>
      </c>
      <c r="D376" s="7" t="s">
        <v>378</v>
      </c>
      <c r="E376" s="7" t="s">
        <v>379</v>
      </c>
      <c r="F376" s="3">
        <v>10</v>
      </c>
    </row>
    <row r="377" spans="1:6" ht="90" x14ac:dyDescent="0.25">
      <c r="A377" s="3">
        <v>4963</v>
      </c>
      <c r="B377" s="7" t="s">
        <v>281</v>
      </c>
      <c r="C377" s="7" t="s">
        <v>355</v>
      </c>
      <c r="D377" s="7" t="s">
        <v>378</v>
      </c>
      <c r="E377" s="7" t="s">
        <v>380</v>
      </c>
      <c r="F377" s="3">
        <v>10</v>
      </c>
    </row>
    <row r="378" spans="1:6" ht="45" x14ac:dyDescent="0.25">
      <c r="A378" s="3">
        <v>4965</v>
      </c>
      <c r="B378" s="7" t="s">
        <v>281</v>
      </c>
      <c r="C378" s="7" t="s">
        <v>355</v>
      </c>
      <c r="D378" s="7" t="s">
        <v>378</v>
      </c>
      <c r="E378" s="7" t="s">
        <v>381</v>
      </c>
      <c r="F378" s="3">
        <v>10</v>
      </c>
    </row>
    <row r="379" spans="1:6" ht="45" x14ac:dyDescent="0.25">
      <c r="A379" s="3">
        <v>4964</v>
      </c>
      <c r="B379" s="7" t="s">
        <v>281</v>
      </c>
      <c r="C379" s="7" t="s">
        <v>355</v>
      </c>
      <c r="D379" s="7" t="s">
        <v>378</v>
      </c>
      <c r="E379" s="7" t="s">
        <v>382</v>
      </c>
      <c r="F379" s="3">
        <v>70</v>
      </c>
    </row>
    <row r="380" spans="1:6" ht="45" x14ac:dyDescent="0.25">
      <c r="A380" s="3">
        <v>5025</v>
      </c>
      <c r="B380" s="7" t="s">
        <v>281</v>
      </c>
      <c r="C380" s="7" t="s">
        <v>383</v>
      </c>
      <c r="F380" s="3">
        <v>15</v>
      </c>
    </row>
    <row r="381" spans="1:6" ht="45" x14ac:dyDescent="0.25">
      <c r="A381" s="3">
        <v>5021</v>
      </c>
      <c r="B381" s="7" t="s">
        <v>281</v>
      </c>
      <c r="C381" s="7" t="s">
        <v>383</v>
      </c>
      <c r="D381" s="7" t="s">
        <v>384</v>
      </c>
      <c r="F381" s="3">
        <v>12.928000000000001</v>
      </c>
    </row>
    <row r="382" spans="1:6" ht="45" x14ac:dyDescent="0.25">
      <c r="A382" s="3">
        <v>5017</v>
      </c>
      <c r="B382" s="7" t="s">
        <v>281</v>
      </c>
      <c r="C382" s="7" t="s">
        <v>383</v>
      </c>
      <c r="D382" s="7" t="s">
        <v>384</v>
      </c>
      <c r="E382" s="7" t="s">
        <v>385</v>
      </c>
      <c r="F382" s="3">
        <v>20</v>
      </c>
    </row>
    <row r="383" spans="1:6" ht="45" x14ac:dyDescent="0.25">
      <c r="A383" s="3">
        <v>5016</v>
      </c>
      <c r="B383" s="7" t="s">
        <v>281</v>
      </c>
      <c r="C383" s="7" t="s">
        <v>383</v>
      </c>
      <c r="D383" s="7" t="s">
        <v>384</v>
      </c>
      <c r="E383" s="7" t="s">
        <v>386</v>
      </c>
      <c r="F383" s="3">
        <v>25</v>
      </c>
    </row>
    <row r="384" spans="1:6" ht="45" x14ac:dyDescent="0.25">
      <c r="A384" s="3">
        <v>5018</v>
      </c>
      <c r="B384" s="7" t="s">
        <v>281</v>
      </c>
      <c r="C384" s="7" t="s">
        <v>383</v>
      </c>
      <c r="D384" s="7" t="s">
        <v>384</v>
      </c>
      <c r="E384" s="7" t="s">
        <v>387</v>
      </c>
      <c r="F384" s="3">
        <v>30</v>
      </c>
    </row>
    <row r="385" spans="1:6" ht="45" x14ac:dyDescent="0.25">
      <c r="A385" s="3">
        <v>5020</v>
      </c>
      <c r="B385" s="7" t="s">
        <v>281</v>
      </c>
      <c r="C385" s="7" t="s">
        <v>383</v>
      </c>
      <c r="D385" s="7" t="s">
        <v>384</v>
      </c>
      <c r="E385" s="7" t="s">
        <v>388</v>
      </c>
      <c r="F385" s="3">
        <v>10</v>
      </c>
    </row>
    <row r="386" spans="1:6" ht="45" x14ac:dyDescent="0.25">
      <c r="A386" s="3">
        <v>5019</v>
      </c>
      <c r="B386" s="7" t="s">
        <v>281</v>
      </c>
      <c r="C386" s="7" t="s">
        <v>383</v>
      </c>
      <c r="D386" s="7" t="s">
        <v>384</v>
      </c>
      <c r="E386" s="7" t="s">
        <v>389</v>
      </c>
      <c r="F386" s="3">
        <v>15</v>
      </c>
    </row>
    <row r="387" spans="1:6" ht="45" x14ac:dyDescent="0.25">
      <c r="A387" s="3">
        <v>5024</v>
      </c>
      <c r="B387" s="7" t="s">
        <v>281</v>
      </c>
      <c r="C387" s="7" t="s">
        <v>383</v>
      </c>
      <c r="D387" s="7" t="s">
        <v>390</v>
      </c>
      <c r="F387" s="3">
        <v>34.134</v>
      </c>
    </row>
    <row r="388" spans="1:6" ht="60" x14ac:dyDescent="0.25">
      <c r="A388" s="3">
        <v>5022</v>
      </c>
      <c r="B388" s="7" t="s">
        <v>281</v>
      </c>
      <c r="C388" s="7" t="s">
        <v>383</v>
      </c>
      <c r="D388" s="7" t="s">
        <v>390</v>
      </c>
      <c r="E388" s="7" t="s">
        <v>391</v>
      </c>
      <c r="F388" s="3">
        <v>5</v>
      </c>
    </row>
    <row r="389" spans="1:6" ht="45" x14ac:dyDescent="0.25">
      <c r="A389" s="3">
        <v>5023</v>
      </c>
      <c r="B389" s="7" t="s">
        <v>281</v>
      </c>
      <c r="C389" s="7" t="s">
        <v>383</v>
      </c>
      <c r="D389" s="7" t="s">
        <v>390</v>
      </c>
      <c r="E389" s="7" t="s">
        <v>392</v>
      </c>
      <c r="F389" s="3">
        <v>95</v>
      </c>
    </row>
    <row r="390" spans="1:6" ht="45" x14ac:dyDescent="0.25">
      <c r="A390" s="3">
        <v>5012</v>
      </c>
      <c r="B390" s="7" t="s">
        <v>281</v>
      </c>
      <c r="C390" s="7" t="s">
        <v>383</v>
      </c>
      <c r="D390" s="7" t="s">
        <v>393</v>
      </c>
      <c r="F390" s="3">
        <v>34.804000000000002</v>
      </c>
    </row>
    <row r="391" spans="1:6" ht="45" x14ac:dyDescent="0.25">
      <c r="A391" s="3">
        <v>5010</v>
      </c>
      <c r="B391" s="7" t="s">
        <v>281</v>
      </c>
      <c r="C391" s="7" t="s">
        <v>383</v>
      </c>
      <c r="D391" s="7" t="s">
        <v>393</v>
      </c>
      <c r="E391" s="7" t="s">
        <v>394</v>
      </c>
      <c r="F391" s="3">
        <v>15</v>
      </c>
    </row>
    <row r="392" spans="1:6" ht="45" x14ac:dyDescent="0.25">
      <c r="A392" s="3">
        <v>5007</v>
      </c>
      <c r="B392" s="7" t="s">
        <v>281</v>
      </c>
      <c r="C392" s="7" t="s">
        <v>383</v>
      </c>
      <c r="D392" s="7" t="s">
        <v>393</v>
      </c>
      <c r="E392" s="7" t="s">
        <v>395</v>
      </c>
      <c r="F392" s="3">
        <v>15</v>
      </c>
    </row>
    <row r="393" spans="1:6" ht="45" x14ac:dyDescent="0.25">
      <c r="A393" s="3">
        <v>5009</v>
      </c>
      <c r="B393" s="7" t="s">
        <v>281</v>
      </c>
      <c r="C393" s="7" t="s">
        <v>383</v>
      </c>
      <c r="D393" s="7" t="s">
        <v>393</v>
      </c>
      <c r="E393" s="7" t="s">
        <v>396</v>
      </c>
      <c r="F393" s="3">
        <v>25</v>
      </c>
    </row>
    <row r="394" spans="1:6" ht="45" x14ac:dyDescent="0.25">
      <c r="A394" s="3">
        <v>5011</v>
      </c>
      <c r="B394" s="7" t="s">
        <v>281</v>
      </c>
      <c r="C394" s="7" t="s">
        <v>383</v>
      </c>
      <c r="D394" s="7" t="s">
        <v>393</v>
      </c>
      <c r="E394" s="7" t="s">
        <v>397</v>
      </c>
      <c r="F394" s="3">
        <v>5</v>
      </c>
    </row>
    <row r="395" spans="1:6" ht="45" x14ac:dyDescent="0.25">
      <c r="A395" s="3">
        <v>5008</v>
      </c>
      <c r="B395" s="7" t="s">
        <v>281</v>
      </c>
      <c r="C395" s="7" t="s">
        <v>383</v>
      </c>
      <c r="D395" s="7" t="s">
        <v>393</v>
      </c>
      <c r="E395" s="7" t="s">
        <v>398</v>
      </c>
      <c r="F395" s="3">
        <v>40</v>
      </c>
    </row>
    <row r="396" spans="1:6" ht="45" x14ac:dyDescent="0.25">
      <c r="A396" s="3">
        <v>5015</v>
      </c>
      <c r="B396" s="7" t="s">
        <v>281</v>
      </c>
      <c r="C396" s="7" t="s">
        <v>383</v>
      </c>
      <c r="D396" s="7" t="s">
        <v>399</v>
      </c>
      <c r="F396" s="3">
        <v>18.134</v>
      </c>
    </row>
    <row r="397" spans="1:6" ht="45" x14ac:dyDescent="0.25">
      <c r="A397" s="3">
        <v>5014</v>
      </c>
      <c r="B397" s="7" t="s">
        <v>281</v>
      </c>
      <c r="C397" s="7" t="s">
        <v>383</v>
      </c>
      <c r="D397" s="7" t="s">
        <v>399</v>
      </c>
      <c r="E397" s="7" t="s">
        <v>400</v>
      </c>
      <c r="F397" s="3">
        <v>60</v>
      </c>
    </row>
    <row r="398" spans="1:6" ht="45" x14ac:dyDescent="0.25">
      <c r="A398" s="3">
        <v>5013</v>
      </c>
      <c r="B398" s="7" t="s">
        <v>281</v>
      </c>
      <c r="C398" s="7" t="s">
        <v>383</v>
      </c>
      <c r="D398" s="7" t="s">
        <v>399</v>
      </c>
      <c r="E398" s="7" t="s">
        <v>401</v>
      </c>
      <c r="F398" s="3">
        <v>40</v>
      </c>
    </row>
    <row r="399" spans="1:6" ht="45" x14ac:dyDescent="0.25">
      <c r="A399" s="3">
        <v>4935</v>
      </c>
      <c r="B399" s="7" t="s">
        <v>402</v>
      </c>
      <c r="F399" s="3">
        <v>13</v>
      </c>
    </row>
    <row r="400" spans="1:6" ht="45" x14ac:dyDescent="0.25">
      <c r="A400" s="3">
        <v>4897</v>
      </c>
      <c r="B400" s="7" t="s">
        <v>402</v>
      </c>
      <c r="C400" s="7" t="s">
        <v>403</v>
      </c>
      <c r="F400" s="3">
        <v>9</v>
      </c>
    </row>
    <row r="401" spans="1:6" ht="45" x14ac:dyDescent="0.25">
      <c r="A401" s="3">
        <v>4896</v>
      </c>
      <c r="B401" s="7" t="s">
        <v>402</v>
      </c>
      <c r="C401" s="7" t="s">
        <v>403</v>
      </c>
      <c r="D401" s="7" t="s">
        <v>404</v>
      </c>
      <c r="F401" s="3">
        <v>50</v>
      </c>
    </row>
    <row r="402" spans="1:6" ht="45" x14ac:dyDescent="0.25">
      <c r="A402" s="3">
        <v>4893</v>
      </c>
      <c r="B402" s="7" t="s">
        <v>402</v>
      </c>
      <c r="C402" s="7" t="s">
        <v>403</v>
      </c>
      <c r="D402" s="7" t="s">
        <v>404</v>
      </c>
      <c r="E402" s="7" t="s">
        <v>405</v>
      </c>
      <c r="F402" s="3">
        <v>30</v>
      </c>
    </row>
    <row r="403" spans="1:6" ht="45" x14ac:dyDescent="0.25">
      <c r="A403" s="3">
        <v>4894</v>
      </c>
      <c r="B403" s="7" t="s">
        <v>402</v>
      </c>
      <c r="C403" s="7" t="s">
        <v>403</v>
      </c>
      <c r="D403" s="7" t="s">
        <v>404</v>
      </c>
      <c r="E403" s="7" t="s">
        <v>406</v>
      </c>
      <c r="F403" s="3">
        <v>20</v>
      </c>
    </row>
    <row r="404" spans="1:6" ht="45" x14ac:dyDescent="0.25">
      <c r="A404" s="3">
        <v>4892</v>
      </c>
      <c r="B404" s="7" t="s">
        <v>402</v>
      </c>
      <c r="C404" s="7" t="s">
        <v>403</v>
      </c>
      <c r="D404" s="7" t="s">
        <v>404</v>
      </c>
      <c r="E404" s="7" t="s">
        <v>407</v>
      </c>
      <c r="F404" s="3">
        <v>35</v>
      </c>
    </row>
    <row r="405" spans="1:6" ht="45" x14ac:dyDescent="0.25">
      <c r="A405" s="3">
        <v>4895</v>
      </c>
      <c r="B405" s="7" t="s">
        <v>402</v>
      </c>
      <c r="C405" s="7" t="s">
        <v>403</v>
      </c>
      <c r="D405" s="7" t="s">
        <v>404</v>
      </c>
      <c r="E405" s="7" t="s">
        <v>408</v>
      </c>
      <c r="F405" s="3">
        <v>15</v>
      </c>
    </row>
    <row r="406" spans="1:6" ht="45" x14ac:dyDescent="0.25">
      <c r="A406" s="3">
        <v>4891</v>
      </c>
      <c r="B406" s="7" t="s">
        <v>402</v>
      </c>
      <c r="C406" s="7" t="s">
        <v>403</v>
      </c>
      <c r="D406" s="7" t="s">
        <v>409</v>
      </c>
      <c r="F406" s="3">
        <v>50</v>
      </c>
    </row>
    <row r="407" spans="1:6" ht="60" x14ac:dyDescent="0.25">
      <c r="A407" s="3">
        <v>4888</v>
      </c>
      <c r="B407" s="7" t="s">
        <v>402</v>
      </c>
      <c r="C407" s="7" t="s">
        <v>403</v>
      </c>
      <c r="D407" s="7" t="s">
        <v>409</v>
      </c>
      <c r="E407" s="7" t="s">
        <v>410</v>
      </c>
      <c r="F407" s="3">
        <v>10</v>
      </c>
    </row>
    <row r="408" spans="1:6" ht="60" x14ac:dyDescent="0.25">
      <c r="A408" s="3">
        <v>4889</v>
      </c>
      <c r="B408" s="7" t="s">
        <v>402</v>
      </c>
      <c r="C408" s="7" t="s">
        <v>403</v>
      </c>
      <c r="D408" s="7" t="s">
        <v>409</v>
      </c>
      <c r="E408" s="7" t="s">
        <v>411</v>
      </c>
      <c r="F408" s="3">
        <v>5</v>
      </c>
    </row>
    <row r="409" spans="1:6" ht="45" x14ac:dyDescent="0.25">
      <c r="A409" s="3">
        <v>4887</v>
      </c>
      <c r="B409" s="7" t="s">
        <v>402</v>
      </c>
      <c r="C409" s="7" t="s">
        <v>403</v>
      </c>
      <c r="D409" s="7" t="s">
        <v>409</v>
      </c>
      <c r="E409" s="7" t="s">
        <v>412</v>
      </c>
      <c r="F409" s="3">
        <v>5</v>
      </c>
    </row>
    <row r="410" spans="1:6" ht="45" x14ac:dyDescent="0.25">
      <c r="A410" s="3">
        <v>4890</v>
      </c>
      <c r="B410" s="7" t="s">
        <v>402</v>
      </c>
      <c r="C410" s="7" t="s">
        <v>403</v>
      </c>
      <c r="D410" s="7" t="s">
        <v>409</v>
      </c>
      <c r="E410" s="7" t="s">
        <v>413</v>
      </c>
      <c r="F410" s="3">
        <v>20</v>
      </c>
    </row>
    <row r="411" spans="1:6" ht="45" x14ac:dyDescent="0.25">
      <c r="A411" s="3">
        <v>4886</v>
      </c>
      <c r="B411" s="7" t="s">
        <v>402</v>
      </c>
      <c r="C411" s="7" t="s">
        <v>403</v>
      </c>
      <c r="D411" s="7" t="s">
        <v>409</v>
      </c>
      <c r="E411" s="7" t="s">
        <v>414</v>
      </c>
      <c r="F411" s="3">
        <v>60</v>
      </c>
    </row>
    <row r="412" spans="1:6" ht="45" x14ac:dyDescent="0.25">
      <c r="A412" s="3">
        <v>4934</v>
      </c>
      <c r="B412" s="7" t="s">
        <v>402</v>
      </c>
      <c r="C412" s="7" t="s">
        <v>415</v>
      </c>
      <c r="F412" s="3">
        <v>6</v>
      </c>
    </row>
    <row r="413" spans="1:6" ht="45" x14ac:dyDescent="0.25">
      <c r="A413" s="3">
        <v>4933</v>
      </c>
      <c r="B413" s="7" t="s">
        <v>402</v>
      </c>
      <c r="C413" s="7" t="s">
        <v>415</v>
      </c>
      <c r="D413" s="7" t="s">
        <v>416</v>
      </c>
      <c r="F413" s="3">
        <v>50</v>
      </c>
    </row>
    <row r="414" spans="1:6" ht="45" x14ac:dyDescent="0.25">
      <c r="A414" s="3">
        <v>4931</v>
      </c>
      <c r="B414" s="7" t="s">
        <v>402</v>
      </c>
      <c r="C414" s="7" t="s">
        <v>415</v>
      </c>
      <c r="D414" s="7" t="s">
        <v>416</v>
      </c>
      <c r="E414" s="7" t="s">
        <v>417</v>
      </c>
      <c r="F414" s="3">
        <v>40</v>
      </c>
    </row>
    <row r="415" spans="1:6" ht="45" x14ac:dyDescent="0.25">
      <c r="A415" s="3">
        <v>4932</v>
      </c>
      <c r="B415" s="7" t="s">
        <v>402</v>
      </c>
      <c r="C415" s="7" t="s">
        <v>415</v>
      </c>
      <c r="D415" s="7" t="s">
        <v>416</v>
      </c>
      <c r="E415" s="7" t="s">
        <v>418</v>
      </c>
      <c r="F415" s="3">
        <v>5</v>
      </c>
    </row>
    <row r="416" spans="1:6" ht="45" x14ac:dyDescent="0.25">
      <c r="A416" s="3">
        <v>4930</v>
      </c>
      <c r="B416" s="7" t="s">
        <v>402</v>
      </c>
      <c r="C416" s="7" t="s">
        <v>415</v>
      </c>
      <c r="D416" s="7" t="s">
        <v>416</v>
      </c>
      <c r="E416" s="7" t="s">
        <v>419</v>
      </c>
      <c r="F416" s="3">
        <v>15</v>
      </c>
    </row>
    <row r="417" spans="1:6" ht="45" x14ac:dyDescent="0.25">
      <c r="A417" s="3">
        <v>4929</v>
      </c>
      <c r="B417" s="7" t="s">
        <v>402</v>
      </c>
      <c r="C417" s="7" t="s">
        <v>415</v>
      </c>
      <c r="D417" s="7" t="s">
        <v>416</v>
      </c>
      <c r="E417" s="7" t="s">
        <v>420</v>
      </c>
      <c r="F417" s="3">
        <v>40</v>
      </c>
    </row>
    <row r="418" spans="1:6" ht="45" x14ac:dyDescent="0.25">
      <c r="A418" s="3">
        <v>4928</v>
      </c>
      <c r="B418" s="7" t="s">
        <v>402</v>
      </c>
      <c r="C418" s="7" t="s">
        <v>415</v>
      </c>
      <c r="D418" s="7" t="s">
        <v>421</v>
      </c>
      <c r="F418" s="3">
        <v>50</v>
      </c>
    </row>
    <row r="419" spans="1:6" ht="45" x14ac:dyDescent="0.25">
      <c r="A419" s="3">
        <v>4926</v>
      </c>
      <c r="B419" s="7" t="s">
        <v>402</v>
      </c>
      <c r="C419" s="7" t="s">
        <v>415</v>
      </c>
      <c r="D419" s="7" t="s">
        <v>421</v>
      </c>
      <c r="E419" s="7" t="s">
        <v>422</v>
      </c>
      <c r="F419" s="3">
        <v>35</v>
      </c>
    </row>
    <row r="420" spans="1:6" ht="45" x14ac:dyDescent="0.25">
      <c r="A420" s="3">
        <v>4927</v>
      </c>
      <c r="B420" s="7" t="s">
        <v>402</v>
      </c>
      <c r="C420" s="7" t="s">
        <v>415</v>
      </c>
      <c r="D420" s="7" t="s">
        <v>421</v>
      </c>
      <c r="E420" s="7" t="s">
        <v>423</v>
      </c>
      <c r="F420" s="3">
        <v>25</v>
      </c>
    </row>
    <row r="421" spans="1:6" ht="45" x14ac:dyDescent="0.25">
      <c r="A421" s="3">
        <v>4925</v>
      </c>
      <c r="B421" s="7" t="s">
        <v>402</v>
      </c>
      <c r="C421" s="7" t="s">
        <v>415</v>
      </c>
      <c r="D421" s="7" t="s">
        <v>421</v>
      </c>
      <c r="E421" s="7" t="s">
        <v>424</v>
      </c>
      <c r="F421" s="3">
        <v>40</v>
      </c>
    </row>
    <row r="422" spans="1:6" ht="45" x14ac:dyDescent="0.25">
      <c r="A422" s="3">
        <v>4885</v>
      </c>
      <c r="B422" s="7" t="s">
        <v>402</v>
      </c>
      <c r="C422" s="7" t="s">
        <v>425</v>
      </c>
      <c r="F422" s="3">
        <v>9</v>
      </c>
    </row>
    <row r="423" spans="1:6" ht="45" x14ac:dyDescent="0.25">
      <c r="A423" s="3">
        <v>4884</v>
      </c>
      <c r="B423" s="7" t="s">
        <v>402</v>
      </c>
      <c r="C423" s="7" t="s">
        <v>425</v>
      </c>
      <c r="D423" s="7" t="s">
        <v>426</v>
      </c>
      <c r="F423" s="3">
        <v>100</v>
      </c>
    </row>
    <row r="424" spans="1:6" ht="45" x14ac:dyDescent="0.25">
      <c r="A424" s="3">
        <v>4883</v>
      </c>
      <c r="B424" s="7" t="s">
        <v>402</v>
      </c>
      <c r="C424" s="7" t="s">
        <v>425</v>
      </c>
      <c r="D424" s="7" t="s">
        <v>426</v>
      </c>
      <c r="E424" s="7" t="s">
        <v>427</v>
      </c>
      <c r="F424" s="3">
        <v>3.3610000000000002</v>
      </c>
    </row>
    <row r="425" spans="1:6" ht="45" x14ac:dyDescent="0.25">
      <c r="A425" s="3">
        <v>4881</v>
      </c>
      <c r="B425" s="7" t="s">
        <v>402</v>
      </c>
      <c r="C425" s="7" t="s">
        <v>425</v>
      </c>
      <c r="D425" s="7" t="s">
        <v>426</v>
      </c>
      <c r="E425" s="7" t="s">
        <v>428</v>
      </c>
      <c r="F425" s="3">
        <v>8.9339999999999993</v>
      </c>
    </row>
    <row r="426" spans="1:6" ht="60" x14ac:dyDescent="0.25">
      <c r="A426" s="3">
        <v>4880</v>
      </c>
      <c r="B426" s="7" t="s">
        <v>402</v>
      </c>
      <c r="C426" s="7" t="s">
        <v>425</v>
      </c>
      <c r="D426" s="7" t="s">
        <v>426</v>
      </c>
      <c r="E426" s="7" t="s">
        <v>429</v>
      </c>
      <c r="F426" s="3">
        <v>68.817999999999998</v>
      </c>
    </row>
    <row r="427" spans="1:6" ht="45" x14ac:dyDescent="0.25">
      <c r="A427" s="3">
        <v>4879</v>
      </c>
      <c r="B427" s="7" t="s">
        <v>402</v>
      </c>
      <c r="C427" s="7" t="s">
        <v>425</v>
      </c>
      <c r="D427" s="7" t="s">
        <v>426</v>
      </c>
      <c r="E427" s="7" t="s">
        <v>430</v>
      </c>
      <c r="F427" s="3">
        <v>6.9580000000000002</v>
      </c>
    </row>
    <row r="428" spans="1:6" ht="45" x14ac:dyDescent="0.25">
      <c r="A428" s="3">
        <v>4882</v>
      </c>
      <c r="B428" s="7" t="s">
        <v>402</v>
      </c>
      <c r="C428" s="7" t="s">
        <v>425</v>
      </c>
      <c r="D428" s="7" t="s">
        <v>426</v>
      </c>
      <c r="E428" s="7" t="s">
        <v>431</v>
      </c>
      <c r="F428" s="3">
        <v>0.33600000000000002</v>
      </c>
    </row>
    <row r="429" spans="1:6" ht="45" x14ac:dyDescent="0.25">
      <c r="A429" s="3">
        <v>4878</v>
      </c>
      <c r="B429" s="7" t="s">
        <v>402</v>
      </c>
      <c r="C429" s="7" t="s">
        <v>425</v>
      </c>
      <c r="D429" s="7" t="s">
        <v>426</v>
      </c>
      <c r="E429" s="7" t="s">
        <v>432</v>
      </c>
      <c r="F429" s="3">
        <v>11.593</v>
      </c>
    </row>
    <row r="430" spans="1:6" ht="45" x14ac:dyDescent="0.25">
      <c r="A430" s="3">
        <v>4924</v>
      </c>
      <c r="B430" s="7" t="s">
        <v>402</v>
      </c>
      <c r="C430" s="7" t="s">
        <v>433</v>
      </c>
      <c r="F430" s="3">
        <v>10</v>
      </c>
    </row>
    <row r="431" spans="1:6" ht="45" x14ac:dyDescent="0.25">
      <c r="A431" s="3">
        <v>4920</v>
      </c>
      <c r="B431" s="7" t="s">
        <v>402</v>
      </c>
      <c r="C431" s="7" t="s">
        <v>433</v>
      </c>
      <c r="D431" s="7" t="s">
        <v>434</v>
      </c>
      <c r="F431" s="3">
        <v>81.141000000000005</v>
      </c>
    </row>
    <row r="432" spans="1:6" ht="45" x14ac:dyDescent="0.25">
      <c r="A432" s="3">
        <v>4919</v>
      </c>
      <c r="B432" s="7" t="s">
        <v>402</v>
      </c>
      <c r="C432" s="7" t="s">
        <v>433</v>
      </c>
      <c r="D432" s="7" t="s">
        <v>434</v>
      </c>
      <c r="E432" s="7" t="s">
        <v>435</v>
      </c>
      <c r="F432" s="3">
        <v>15</v>
      </c>
    </row>
    <row r="433" spans="1:6" ht="45" x14ac:dyDescent="0.25">
      <c r="A433" s="3">
        <v>4913</v>
      </c>
      <c r="B433" s="7" t="s">
        <v>402</v>
      </c>
      <c r="C433" s="7" t="s">
        <v>433</v>
      </c>
      <c r="D433" s="7" t="s">
        <v>434</v>
      </c>
      <c r="E433" s="7" t="s">
        <v>436</v>
      </c>
      <c r="F433" s="3">
        <v>10</v>
      </c>
    </row>
    <row r="434" spans="1:6" ht="45" x14ac:dyDescent="0.25">
      <c r="A434" s="3">
        <v>4918</v>
      </c>
      <c r="B434" s="7" t="s">
        <v>402</v>
      </c>
      <c r="C434" s="7" t="s">
        <v>433</v>
      </c>
      <c r="D434" s="7" t="s">
        <v>434</v>
      </c>
      <c r="E434" s="7" t="s">
        <v>437</v>
      </c>
      <c r="F434" s="3">
        <v>15</v>
      </c>
    </row>
    <row r="435" spans="1:6" ht="45" x14ac:dyDescent="0.25">
      <c r="A435" s="3">
        <v>4910</v>
      </c>
      <c r="B435" s="7" t="s">
        <v>402</v>
      </c>
      <c r="C435" s="7" t="s">
        <v>433</v>
      </c>
      <c r="D435" s="7" t="s">
        <v>434</v>
      </c>
      <c r="E435" s="7" t="s">
        <v>438</v>
      </c>
      <c r="F435" s="3">
        <v>17</v>
      </c>
    </row>
    <row r="436" spans="1:6" ht="45" x14ac:dyDescent="0.25">
      <c r="A436" s="3">
        <v>4915</v>
      </c>
      <c r="B436" s="7" t="s">
        <v>402</v>
      </c>
      <c r="C436" s="7" t="s">
        <v>433</v>
      </c>
      <c r="D436" s="7" t="s">
        <v>434</v>
      </c>
      <c r="E436" s="7" t="s">
        <v>439</v>
      </c>
      <c r="F436" s="3">
        <v>17</v>
      </c>
    </row>
    <row r="437" spans="1:6" ht="45" x14ac:dyDescent="0.25">
      <c r="A437" s="3">
        <v>4916</v>
      </c>
      <c r="B437" s="7" t="s">
        <v>402</v>
      </c>
      <c r="C437" s="7" t="s">
        <v>433</v>
      </c>
      <c r="D437" s="7" t="s">
        <v>434</v>
      </c>
      <c r="E437" s="7" t="s">
        <v>440</v>
      </c>
      <c r="F437" s="3">
        <v>5</v>
      </c>
    </row>
    <row r="438" spans="1:6" ht="45" x14ac:dyDescent="0.25">
      <c r="A438" s="3">
        <v>4911</v>
      </c>
      <c r="B438" s="7" t="s">
        <v>402</v>
      </c>
      <c r="C438" s="7" t="s">
        <v>433</v>
      </c>
      <c r="D438" s="7" t="s">
        <v>434</v>
      </c>
      <c r="E438" s="7" t="s">
        <v>441</v>
      </c>
      <c r="F438" s="3">
        <v>1</v>
      </c>
    </row>
    <row r="439" spans="1:6" ht="45" x14ac:dyDescent="0.25">
      <c r="A439" s="3">
        <v>4917</v>
      </c>
      <c r="B439" s="7" t="s">
        <v>402</v>
      </c>
      <c r="C439" s="7" t="s">
        <v>433</v>
      </c>
      <c r="D439" s="7" t="s">
        <v>434</v>
      </c>
      <c r="E439" s="7" t="s">
        <v>442</v>
      </c>
      <c r="F439" s="3">
        <v>15</v>
      </c>
    </row>
    <row r="440" spans="1:6" ht="45" x14ac:dyDescent="0.25">
      <c r="A440" s="3">
        <v>4914</v>
      </c>
      <c r="B440" s="7" t="s">
        <v>402</v>
      </c>
      <c r="C440" s="7" t="s">
        <v>433</v>
      </c>
      <c r="D440" s="7" t="s">
        <v>434</v>
      </c>
      <c r="E440" s="7" t="s">
        <v>443</v>
      </c>
      <c r="F440" s="3">
        <v>4</v>
      </c>
    </row>
    <row r="441" spans="1:6" ht="45" x14ac:dyDescent="0.25">
      <c r="A441" s="3">
        <v>4912</v>
      </c>
      <c r="B441" s="7" t="s">
        <v>402</v>
      </c>
      <c r="C441" s="7" t="s">
        <v>433</v>
      </c>
      <c r="D441" s="7" t="s">
        <v>434</v>
      </c>
      <c r="E441" s="7" t="s">
        <v>444</v>
      </c>
      <c r="F441" s="3">
        <v>1</v>
      </c>
    </row>
    <row r="442" spans="1:6" ht="45" x14ac:dyDescent="0.25">
      <c r="A442" s="3">
        <v>4923</v>
      </c>
      <c r="B442" s="7" t="s">
        <v>402</v>
      </c>
      <c r="C442" s="7" t="s">
        <v>433</v>
      </c>
      <c r="D442" s="7" t="s">
        <v>445</v>
      </c>
      <c r="F442" s="3">
        <v>18.859000000000002</v>
      </c>
    </row>
    <row r="443" spans="1:6" ht="45" x14ac:dyDescent="0.25">
      <c r="A443" s="3">
        <v>4921</v>
      </c>
      <c r="B443" s="7" t="s">
        <v>402</v>
      </c>
      <c r="C443" s="7" t="s">
        <v>433</v>
      </c>
      <c r="D443" s="7" t="s">
        <v>445</v>
      </c>
      <c r="E443" s="7" t="s">
        <v>446</v>
      </c>
      <c r="F443" s="3">
        <v>50</v>
      </c>
    </row>
    <row r="444" spans="1:6" ht="45" x14ac:dyDescent="0.25">
      <c r="A444" s="3">
        <v>4922</v>
      </c>
      <c r="B444" s="7" t="s">
        <v>402</v>
      </c>
      <c r="C444" s="7" t="s">
        <v>433</v>
      </c>
      <c r="D444" s="7" t="s">
        <v>445</v>
      </c>
      <c r="E444" s="7" t="s">
        <v>447</v>
      </c>
      <c r="F444" s="3">
        <v>50</v>
      </c>
    </row>
    <row r="445" spans="1:6" ht="45" x14ac:dyDescent="0.25">
      <c r="A445" s="3">
        <v>4877</v>
      </c>
      <c r="B445" s="7" t="s">
        <v>402</v>
      </c>
      <c r="C445" s="7" t="s">
        <v>448</v>
      </c>
      <c r="F445" s="3">
        <v>6</v>
      </c>
    </row>
    <row r="446" spans="1:6" ht="45" x14ac:dyDescent="0.25">
      <c r="A446" s="3">
        <v>4870</v>
      </c>
      <c r="B446" s="7" t="s">
        <v>402</v>
      </c>
      <c r="C446" s="7" t="s">
        <v>448</v>
      </c>
      <c r="D446" s="7" t="s">
        <v>449</v>
      </c>
      <c r="F446" s="3">
        <v>70.471000000000004</v>
      </c>
    </row>
    <row r="447" spans="1:6" ht="45" x14ac:dyDescent="0.25">
      <c r="A447" s="3">
        <v>4869</v>
      </c>
      <c r="B447" s="7" t="s">
        <v>402</v>
      </c>
      <c r="C447" s="7" t="s">
        <v>448</v>
      </c>
      <c r="D447" s="7" t="s">
        <v>449</v>
      </c>
      <c r="E447" s="7" t="s">
        <v>450</v>
      </c>
      <c r="F447" s="3">
        <v>75</v>
      </c>
    </row>
    <row r="448" spans="1:6" ht="45" x14ac:dyDescent="0.25">
      <c r="A448" s="3">
        <v>4868</v>
      </c>
      <c r="B448" s="7" t="s">
        <v>402</v>
      </c>
      <c r="C448" s="7" t="s">
        <v>448</v>
      </c>
      <c r="D448" s="7" t="s">
        <v>449</v>
      </c>
      <c r="E448" s="7" t="s">
        <v>451</v>
      </c>
      <c r="F448" s="3">
        <v>25</v>
      </c>
    </row>
    <row r="449" spans="1:6" ht="45" x14ac:dyDescent="0.25">
      <c r="A449" s="3">
        <v>4867</v>
      </c>
      <c r="B449" s="7" t="s">
        <v>402</v>
      </c>
      <c r="C449" s="7" t="s">
        <v>448</v>
      </c>
      <c r="D449" s="7" t="s">
        <v>452</v>
      </c>
      <c r="F449" s="3">
        <v>21.241</v>
      </c>
    </row>
    <row r="450" spans="1:6" ht="45" x14ac:dyDescent="0.25">
      <c r="A450" s="3">
        <v>4865</v>
      </c>
      <c r="B450" s="7" t="s">
        <v>402</v>
      </c>
      <c r="C450" s="7" t="s">
        <v>448</v>
      </c>
      <c r="D450" s="7" t="s">
        <v>452</v>
      </c>
      <c r="E450" s="7" t="s">
        <v>453</v>
      </c>
      <c r="F450" s="3">
        <v>70</v>
      </c>
    </row>
    <row r="451" spans="1:6" ht="45" x14ac:dyDescent="0.25">
      <c r="A451" s="3">
        <v>4866</v>
      </c>
      <c r="B451" s="7" t="s">
        <v>402</v>
      </c>
      <c r="C451" s="7" t="s">
        <v>448</v>
      </c>
      <c r="D451" s="7" t="s">
        <v>452</v>
      </c>
      <c r="E451" s="7" t="s">
        <v>454</v>
      </c>
      <c r="F451" s="3">
        <v>30</v>
      </c>
    </row>
    <row r="452" spans="1:6" ht="45" x14ac:dyDescent="0.25">
      <c r="A452" s="3">
        <v>4876</v>
      </c>
      <c r="B452" s="7" t="s">
        <v>402</v>
      </c>
      <c r="C452" s="7" t="s">
        <v>448</v>
      </c>
      <c r="D452" s="7" t="s">
        <v>455</v>
      </c>
      <c r="F452" s="3">
        <v>3.722</v>
      </c>
    </row>
    <row r="453" spans="1:6" ht="45" x14ac:dyDescent="0.25">
      <c r="A453" s="3">
        <v>4875</v>
      </c>
      <c r="B453" s="7" t="s">
        <v>402</v>
      </c>
      <c r="C453" s="7" t="s">
        <v>448</v>
      </c>
      <c r="D453" s="7" t="s">
        <v>455</v>
      </c>
      <c r="E453" s="7" t="s">
        <v>456</v>
      </c>
      <c r="F453" s="3">
        <v>40</v>
      </c>
    </row>
    <row r="454" spans="1:6" ht="45" x14ac:dyDescent="0.25">
      <c r="A454" s="3">
        <v>4874</v>
      </c>
      <c r="B454" s="7" t="s">
        <v>402</v>
      </c>
      <c r="C454" s="7" t="s">
        <v>448</v>
      </c>
      <c r="D454" s="7" t="s">
        <v>455</v>
      </c>
      <c r="E454" s="7" t="s">
        <v>457</v>
      </c>
      <c r="F454" s="3">
        <v>60</v>
      </c>
    </row>
    <row r="455" spans="1:6" ht="45" x14ac:dyDescent="0.25">
      <c r="A455" s="3">
        <v>4873</v>
      </c>
      <c r="B455" s="7" t="s">
        <v>402</v>
      </c>
      <c r="C455" s="7" t="s">
        <v>448</v>
      </c>
      <c r="D455" s="7" t="s">
        <v>458</v>
      </c>
      <c r="F455" s="3">
        <v>4.5659999999999998</v>
      </c>
    </row>
    <row r="456" spans="1:6" ht="45" x14ac:dyDescent="0.25">
      <c r="A456" s="3">
        <v>4871</v>
      </c>
      <c r="B456" s="7" t="s">
        <v>402</v>
      </c>
      <c r="C456" s="7" t="s">
        <v>448</v>
      </c>
      <c r="D456" s="7" t="s">
        <v>458</v>
      </c>
      <c r="E456" s="7" t="s">
        <v>459</v>
      </c>
      <c r="F456" s="3">
        <v>23</v>
      </c>
    </row>
    <row r="457" spans="1:6" ht="45" x14ac:dyDescent="0.25">
      <c r="A457" s="3">
        <v>4872</v>
      </c>
      <c r="B457" s="7" t="s">
        <v>402</v>
      </c>
      <c r="C457" s="7" t="s">
        <v>448</v>
      </c>
      <c r="D457" s="7" t="s">
        <v>458</v>
      </c>
      <c r="E457" s="7" t="s">
        <v>460</v>
      </c>
      <c r="F457" s="3">
        <v>77</v>
      </c>
    </row>
    <row r="458" spans="1:6" ht="45" x14ac:dyDescent="0.25">
      <c r="A458" s="3">
        <v>4909</v>
      </c>
      <c r="B458" s="7" t="s">
        <v>402</v>
      </c>
      <c r="C458" s="7" t="s">
        <v>461</v>
      </c>
      <c r="F458" s="3">
        <v>60</v>
      </c>
    </row>
    <row r="459" spans="1:6" ht="45" x14ac:dyDescent="0.25">
      <c r="A459" s="3">
        <v>4908</v>
      </c>
      <c r="B459" s="7" t="s">
        <v>402</v>
      </c>
      <c r="C459" s="7" t="s">
        <v>461</v>
      </c>
      <c r="D459" s="7" t="s">
        <v>462</v>
      </c>
      <c r="F459" s="3">
        <v>100</v>
      </c>
    </row>
    <row r="460" spans="1:6" ht="45" x14ac:dyDescent="0.25">
      <c r="A460" s="3">
        <v>4907</v>
      </c>
      <c r="B460" s="7" t="s">
        <v>402</v>
      </c>
      <c r="C460" s="7" t="s">
        <v>461</v>
      </c>
      <c r="D460" s="7" t="s">
        <v>462</v>
      </c>
      <c r="E460" s="7" t="s">
        <v>463</v>
      </c>
      <c r="F460" s="3">
        <v>8</v>
      </c>
    </row>
    <row r="461" spans="1:6" ht="45" x14ac:dyDescent="0.25">
      <c r="A461" s="3">
        <v>4905</v>
      </c>
      <c r="B461" s="7" t="s">
        <v>402</v>
      </c>
      <c r="C461" s="7" t="s">
        <v>461</v>
      </c>
      <c r="D461" s="7" t="s">
        <v>462</v>
      </c>
      <c r="E461" s="7" t="s">
        <v>464</v>
      </c>
      <c r="F461" s="3">
        <v>1</v>
      </c>
    </row>
    <row r="462" spans="1:6" ht="45" x14ac:dyDescent="0.25">
      <c r="A462" s="3">
        <v>4900</v>
      </c>
      <c r="B462" s="7" t="s">
        <v>402</v>
      </c>
      <c r="C462" s="7" t="s">
        <v>461</v>
      </c>
      <c r="D462" s="7" t="s">
        <v>462</v>
      </c>
      <c r="E462" s="7" t="s">
        <v>465</v>
      </c>
      <c r="F462" s="3">
        <v>5</v>
      </c>
    </row>
    <row r="463" spans="1:6" ht="45" x14ac:dyDescent="0.25">
      <c r="A463" s="3">
        <v>4904</v>
      </c>
      <c r="B463" s="7" t="s">
        <v>402</v>
      </c>
      <c r="C463" s="7" t="s">
        <v>461</v>
      </c>
      <c r="D463" s="7" t="s">
        <v>462</v>
      </c>
      <c r="E463" s="7" t="s">
        <v>466</v>
      </c>
      <c r="F463" s="3">
        <v>1</v>
      </c>
    </row>
    <row r="464" spans="1:6" ht="45" x14ac:dyDescent="0.25">
      <c r="A464" s="3">
        <v>4902</v>
      </c>
      <c r="B464" s="7" t="s">
        <v>402</v>
      </c>
      <c r="C464" s="7" t="s">
        <v>461</v>
      </c>
      <c r="D464" s="7" t="s">
        <v>462</v>
      </c>
      <c r="E464" s="7" t="s">
        <v>467</v>
      </c>
      <c r="F464" s="3">
        <v>38</v>
      </c>
    </row>
    <row r="465" spans="1:6" ht="45" x14ac:dyDescent="0.25">
      <c r="A465" s="3">
        <v>4899</v>
      </c>
      <c r="B465" s="7" t="s">
        <v>402</v>
      </c>
      <c r="C465" s="7" t="s">
        <v>461</v>
      </c>
      <c r="D465" s="7" t="s">
        <v>462</v>
      </c>
      <c r="E465" s="7" t="s">
        <v>468</v>
      </c>
      <c r="F465" s="3">
        <v>1</v>
      </c>
    </row>
    <row r="466" spans="1:6" ht="45" x14ac:dyDescent="0.25">
      <c r="A466" s="3">
        <v>4901</v>
      </c>
      <c r="B466" s="7" t="s">
        <v>402</v>
      </c>
      <c r="C466" s="7" t="s">
        <v>461</v>
      </c>
      <c r="D466" s="7" t="s">
        <v>462</v>
      </c>
      <c r="E466" s="7" t="s">
        <v>469</v>
      </c>
      <c r="F466" s="3">
        <v>39</v>
      </c>
    </row>
    <row r="467" spans="1:6" ht="45" x14ac:dyDescent="0.25">
      <c r="A467" s="3">
        <v>4898</v>
      </c>
      <c r="B467" s="7" t="s">
        <v>402</v>
      </c>
      <c r="C467" s="7" t="s">
        <v>461</v>
      </c>
      <c r="D467" s="7" t="s">
        <v>462</v>
      </c>
      <c r="E467" s="7" t="s">
        <v>470</v>
      </c>
      <c r="F467" s="3">
        <v>1</v>
      </c>
    </row>
    <row r="468" spans="1:6" ht="45" x14ac:dyDescent="0.25">
      <c r="A468" s="3">
        <v>4906</v>
      </c>
      <c r="B468" s="7" t="s">
        <v>402</v>
      </c>
      <c r="C468" s="7" t="s">
        <v>461</v>
      </c>
      <c r="D468" s="7" t="s">
        <v>462</v>
      </c>
      <c r="E468" s="7" t="s">
        <v>471</v>
      </c>
      <c r="F468" s="3">
        <v>1</v>
      </c>
    </row>
    <row r="469" spans="1:6" ht="45" x14ac:dyDescent="0.25">
      <c r="A469" s="3">
        <v>4903</v>
      </c>
      <c r="B469" s="7" t="s">
        <v>402</v>
      </c>
      <c r="C469" s="7" t="s">
        <v>461</v>
      </c>
      <c r="D469" s="7" t="s">
        <v>462</v>
      </c>
      <c r="E469" s="7" t="s">
        <v>472</v>
      </c>
      <c r="F469" s="3">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S469"/>
  <sheetViews>
    <sheetView workbookViewId="0">
      <pane ySplit="1" topLeftCell="A2" activePane="bottomLeft" state="frozen"/>
      <selection activeCell="F1" sqref="F1"/>
      <selection pane="bottomLeft" activeCell="O7" sqref="O7"/>
    </sheetView>
  </sheetViews>
  <sheetFormatPr baseColWidth="10" defaultColWidth="11.42578125" defaultRowHeight="15" x14ac:dyDescent="0.25"/>
  <cols>
    <col min="1" max="1" width="5" style="4" bestFit="1" customWidth="1"/>
    <col min="2" max="2" width="31.7109375" style="8" hidden="1" customWidth="1"/>
    <col min="3" max="3" width="6.140625" style="8" hidden="1" customWidth="1"/>
    <col min="4" max="4" width="11.28515625" style="4" hidden="1" customWidth="1"/>
    <col min="5" max="5" width="12.85546875" style="9" hidden="1" customWidth="1"/>
    <col min="6" max="6" width="40.85546875" style="8" hidden="1" customWidth="1"/>
    <col min="7" max="7" width="12.5703125" style="8" hidden="1" customWidth="1"/>
    <col min="8" max="8" width="14.85546875" style="4" hidden="1" customWidth="1"/>
    <col min="9" max="9" width="12.85546875" style="8" hidden="1" customWidth="1"/>
    <col min="10" max="10" width="36.85546875" style="8" hidden="1" customWidth="1"/>
    <col min="11" max="11" width="9.42578125" style="8" bestFit="1" customWidth="1"/>
    <col min="12" max="12" width="11.28515625" style="8" customWidth="1"/>
    <col min="13" max="13" width="16.140625" style="8" customWidth="1"/>
    <col min="14" max="14" width="59" style="8" customWidth="1"/>
    <col min="15" max="15" width="14" style="15" bestFit="1" customWidth="1"/>
    <col min="16" max="16" width="14.42578125" style="8" bestFit="1" customWidth="1"/>
    <col min="17" max="17" width="12.42578125" style="4" bestFit="1" customWidth="1"/>
    <col min="18" max="18" width="12.85546875" style="12" bestFit="1" customWidth="1"/>
    <col min="19" max="16384" width="11.42578125" style="2"/>
  </cols>
  <sheetData>
    <row r="1" spans="1:19" s="15" customFormat="1" ht="60" x14ac:dyDescent="0.25">
      <c r="A1" s="5" t="s">
        <v>0</v>
      </c>
      <c r="B1" s="5" t="s">
        <v>1</v>
      </c>
      <c r="C1" s="5" t="s">
        <v>474</v>
      </c>
      <c r="D1" s="5" t="str">
        <f>+CONCATENATE("PESO ",B1," EJECUTADO")</f>
        <v>PESO Linea EJECUTADO</v>
      </c>
      <c r="E1" s="18" t="str">
        <f>+CONCATENATE("Valoración % EJECUCIÓN ",B1)</f>
        <v>Valoración % EJECUCIÓN Linea</v>
      </c>
      <c r="F1" s="5" t="s">
        <v>2</v>
      </c>
      <c r="G1" s="5" t="str">
        <f>+CONCATENATE("PESO ",F1)</f>
        <v>PESO Componente</v>
      </c>
      <c r="H1" s="5" t="str">
        <f>+CONCATENATE("PESO ",F1," EJECUTADO")</f>
        <v>PESO Componente EJECUTADO</v>
      </c>
      <c r="I1" s="5" t="str">
        <f>+CONCATENATE("Valoración % EJECUCIÓN ",F1)</f>
        <v>Valoración % EJECUCIÓN Componente</v>
      </c>
      <c r="J1" s="5" t="s">
        <v>3</v>
      </c>
      <c r="K1" s="5" t="str">
        <f>+CONCATENATE("PESO ",J1," estimado")</f>
        <v>PESO Programa estimado</v>
      </c>
      <c r="L1" s="5" t="str">
        <f>+CONCATENATE("PESO ",J1," EJECUTADO")</f>
        <v>PESO Programa EJECUTADO</v>
      </c>
      <c r="M1" s="5" t="str">
        <f>+CONCATENATE("Valoración % EJECUCIÓN ",J1)</f>
        <v>Valoración % EJECUCIÓN Programa</v>
      </c>
      <c r="N1" s="5" t="s">
        <v>4</v>
      </c>
      <c r="O1" s="5" t="str">
        <f>+CONCATENATE("PESO ",N1)</f>
        <v>PESO Producto</v>
      </c>
      <c r="P1" s="5" t="str">
        <f>+CONCATENATE("PESO ",N1," EJECUTADO")</f>
        <v>PESO Producto EJECUTADO</v>
      </c>
      <c r="Q1" s="5" t="s">
        <v>475</v>
      </c>
      <c r="R1" s="11" t="s">
        <v>476</v>
      </c>
    </row>
    <row r="2" spans="1:19" ht="30" x14ac:dyDescent="0.25">
      <c r="A2" s="4">
        <v>4864</v>
      </c>
      <c r="B2" s="8" t="s">
        <v>5</v>
      </c>
      <c r="C2" s="14">
        <v>55</v>
      </c>
      <c r="D2" s="10">
        <f>C2*SUM(H3:H185)/100</f>
        <v>0.39720999999999995</v>
      </c>
      <c r="E2" s="13">
        <f>+SUM(H3:H185)/100</f>
        <v>7.2219999999999993E-3</v>
      </c>
    </row>
    <row r="3" spans="1:19" ht="30" collapsed="1" x14ac:dyDescent="0.25">
      <c r="A3" s="4">
        <v>4863</v>
      </c>
      <c r="F3" s="8" t="s">
        <v>6</v>
      </c>
      <c r="G3" s="14">
        <v>5</v>
      </c>
      <c r="H3" s="10">
        <f>G3*SUM(L4:L22)/100</f>
        <v>0.72219999999999995</v>
      </c>
      <c r="I3" s="13">
        <f>+SUM(L4:L22)/100</f>
        <v>0.14443999999999999</v>
      </c>
    </row>
    <row r="4" spans="1:19" x14ac:dyDescent="0.25">
      <c r="A4" s="4">
        <v>4854</v>
      </c>
      <c r="I4" s="16"/>
      <c r="J4" s="8" t="s">
        <v>7</v>
      </c>
      <c r="K4" s="14">
        <v>23</v>
      </c>
      <c r="L4" s="10">
        <f>+SUM(P5:P9)</f>
        <v>14.443999999999999</v>
      </c>
      <c r="M4" s="13">
        <f>+L4/K4</f>
        <v>0.628</v>
      </c>
      <c r="O4" s="4"/>
      <c r="P4" s="4"/>
    </row>
    <row r="5" spans="1:19" x14ac:dyDescent="0.25">
      <c r="A5" s="4">
        <v>4849</v>
      </c>
      <c r="N5" s="8" t="s">
        <v>8</v>
      </c>
      <c r="O5" s="19">
        <f>+Q5*$K$4/100</f>
        <v>2.2999999999999998</v>
      </c>
      <c r="P5" s="10">
        <f>+O5*R5</f>
        <v>2.2999999999999998</v>
      </c>
      <c r="Q5" s="4">
        <v>10</v>
      </c>
      <c r="R5" s="12">
        <v>1</v>
      </c>
      <c r="S5" s="17" t="e">
        <f>+VLOOKUP(z!N5,'PORC PRODU'!$B$2:$B$336,2,0)</f>
        <v>#REF!</v>
      </c>
    </row>
    <row r="6" spans="1:19" ht="30" x14ac:dyDescent="0.25">
      <c r="A6" s="4">
        <v>4852</v>
      </c>
      <c r="N6" s="8" t="s">
        <v>9</v>
      </c>
      <c r="O6" s="19">
        <f t="shared" ref="O6:O9" si="0">+Q6*$K$4/100</f>
        <v>2.2999999999999998</v>
      </c>
      <c r="P6" s="10">
        <f t="shared" ref="P6:P9" si="1">+O6*R6</f>
        <v>1.8399999999999999</v>
      </c>
      <c r="Q6" s="4">
        <v>10</v>
      </c>
      <c r="R6" s="12">
        <v>0.8</v>
      </c>
    </row>
    <row r="7" spans="1:19" ht="30" x14ac:dyDescent="0.25">
      <c r="A7" s="4">
        <v>4851</v>
      </c>
      <c r="N7" s="8" t="s">
        <v>10</v>
      </c>
      <c r="O7" s="19">
        <f t="shared" si="0"/>
        <v>2.2999999999999998</v>
      </c>
      <c r="P7" s="10">
        <f t="shared" si="1"/>
        <v>0.52900000000000003</v>
      </c>
      <c r="Q7" s="4">
        <v>10</v>
      </c>
      <c r="R7" s="12">
        <v>0.23</v>
      </c>
    </row>
    <row r="8" spans="1:19" ht="45" x14ac:dyDescent="0.25">
      <c r="A8" s="4">
        <v>4850</v>
      </c>
      <c r="N8" s="8" t="s">
        <v>11</v>
      </c>
      <c r="O8" s="19">
        <f t="shared" si="0"/>
        <v>12.65</v>
      </c>
      <c r="P8" s="10">
        <f t="shared" si="1"/>
        <v>6.3250000000000002</v>
      </c>
      <c r="Q8" s="4">
        <v>55</v>
      </c>
      <c r="R8" s="12">
        <v>0.5</v>
      </c>
    </row>
    <row r="9" spans="1:19" ht="30" x14ac:dyDescent="0.25">
      <c r="A9" s="4">
        <v>4853</v>
      </c>
      <c r="N9" s="8" t="s">
        <v>12</v>
      </c>
      <c r="O9" s="19">
        <f t="shared" si="0"/>
        <v>3.45</v>
      </c>
      <c r="P9" s="10">
        <f t="shared" si="1"/>
        <v>3.45</v>
      </c>
      <c r="Q9" s="4">
        <v>15</v>
      </c>
      <c r="R9" s="12">
        <v>1</v>
      </c>
    </row>
    <row r="10" spans="1:19" ht="30" x14ac:dyDescent="0.25">
      <c r="A10" s="4">
        <v>4848</v>
      </c>
      <c r="J10" s="8" t="s">
        <v>13</v>
      </c>
      <c r="K10" s="4">
        <v>42</v>
      </c>
    </row>
    <row r="11" spans="1:19" ht="30" x14ac:dyDescent="0.25">
      <c r="A11" s="4">
        <v>4846</v>
      </c>
      <c r="N11" s="8" t="s">
        <v>14</v>
      </c>
      <c r="O11" s="19">
        <f>+Q11*$K$10/100</f>
        <v>10.75494</v>
      </c>
      <c r="P11" s="10">
        <f>+O11*R11</f>
        <v>10.75494</v>
      </c>
      <c r="Q11" s="4">
        <v>25.606999999999999</v>
      </c>
      <c r="R11" s="12">
        <v>1</v>
      </c>
    </row>
    <row r="12" spans="1:19" ht="30" x14ac:dyDescent="0.25">
      <c r="A12" s="4">
        <v>4847</v>
      </c>
      <c r="N12" s="8" t="s">
        <v>15</v>
      </c>
      <c r="O12" s="19">
        <f t="shared" ref="O12:O14" si="2">+Q12*$K$10/100</f>
        <v>2.2218</v>
      </c>
      <c r="P12" s="10">
        <f t="shared" ref="P12:P14" si="3">+O12*R12</f>
        <v>2.2218</v>
      </c>
      <c r="Q12" s="4">
        <v>5.29</v>
      </c>
      <c r="R12" s="12">
        <v>1</v>
      </c>
    </row>
    <row r="13" spans="1:19" ht="45" x14ac:dyDescent="0.25">
      <c r="A13" s="4">
        <v>4844</v>
      </c>
      <c r="N13" s="8" t="s">
        <v>16</v>
      </c>
      <c r="O13" s="19">
        <f t="shared" si="2"/>
        <v>21.067620000000002</v>
      </c>
      <c r="P13" s="10">
        <f t="shared" si="3"/>
        <v>21.067620000000002</v>
      </c>
      <c r="Q13" s="4">
        <v>50.161000000000001</v>
      </c>
      <c r="R13" s="12">
        <v>1</v>
      </c>
    </row>
    <row r="14" spans="1:19" ht="30" x14ac:dyDescent="0.25">
      <c r="A14" s="4">
        <v>4845</v>
      </c>
      <c r="N14" s="8" t="s">
        <v>17</v>
      </c>
      <c r="O14" s="19">
        <f t="shared" si="2"/>
        <v>7.9556399999999998</v>
      </c>
      <c r="P14" s="10">
        <f t="shared" si="3"/>
        <v>7.9556399999999998</v>
      </c>
      <c r="Q14" s="4">
        <v>18.942</v>
      </c>
      <c r="R14" s="12">
        <v>1</v>
      </c>
    </row>
    <row r="15" spans="1:19" ht="30" x14ac:dyDescent="0.25">
      <c r="A15" s="4">
        <v>4858</v>
      </c>
      <c r="J15" s="8" t="s">
        <v>18</v>
      </c>
      <c r="Q15" s="4">
        <v>10</v>
      </c>
    </row>
    <row r="16" spans="1:19" ht="45" x14ac:dyDescent="0.25">
      <c r="A16" s="4">
        <v>4857</v>
      </c>
      <c r="N16" s="8" t="s">
        <v>19</v>
      </c>
      <c r="Q16" s="4">
        <v>5</v>
      </c>
    </row>
    <row r="17" spans="1:17" ht="30" x14ac:dyDescent="0.25">
      <c r="A17" s="4">
        <v>4855</v>
      </c>
      <c r="N17" s="8" t="s">
        <v>20</v>
      </c>
      <c r="Q17" s="4">
        <v>35</v>
      </c>
    </row>
    <row r="18" spans="1:17" ht="30" x14ac:dyDescent="0.25">
      <c r="A18" s="4">
        <v>4856</v>
      </c>
      <c r="N18" s="8" t="s">
        <v>21</v>
      </c>
      <c r="Q18" s="4">
        <v>60</v>
      </c>
    </row>
    <row r="19" spans="1:17" x14ac:dyDescent="0.25">
      <c r="A19" s="4">
        <v>4862</v>
      </c>
      <c r="Q19" s="4">
        <v>25</v>
      </c>
    </row>
    <row r="20" spans="1:17" ht="30" x14ac:dyDescent="0.25">
      <c r="A20" s="4">
        <v>4859</v>
      </c>
      <c r="N20" s="8" t="s">
        <v>23</v>
      </c>
      <c r="Q20" s="4">
        <v>30</v>
      </c>
    </row>
    <row r="21" spans="1:17" ht="30" x14ac:dyDescent="0.25">
      <c r="A21" s="4">
        <v>4860</v>
      </c>
      <c r="N21" s="8" t="s">
        <v>24</v>
      </c>
      <c r="Q21" s="4">
        <v>15</v>
      </c>
    </row>
    <row r="22" spans="1:17" ht="45" x14ac:dyDescent="0.25">
      <c r="A22" s="4">
        <v>4861</v>
      </c>
      <c r="N22" s="8" t="s">
        <v>25</v>
      </c>
      <c r="Q22" s="4">
        <v>55</v>
      </c>
    </row>
    <row r="23" spans="1:17" x14ac:dyDescent="0.25">
      <c r="A23" s="4">
        <v>4735</v>
      </c>
      <c r="F23" s="8" t="s">
        <v>26</v>
      </c>
      <c r="Q23" s="4">
        <v>1</v>
      </c>
    </row>
    <row r="24" spans="1:17" ht="30" x14ac:dyDescent="0.25">
      <c r="A24" s="4">
        <v>4734</v>
      </c>
      <c r="F24" s="8" t="s">
        <v>26</v>
      </c>
      <c r="J24" s="8" t="s">
        <v>27</v>
      </c>
      <c r="Q24" s="4">
        <v>100</v>
      </c>
    </row>
    <row r="25" spans="1:17" ht="60" x14ac:dyDescent="0.25">
      <c r="A25" s="4">
        <v>4733</v>
      </c>
      <c r="F25" s="8" t="s">
        <v>26</v>
      </c>
      <c r="J25" s="8" t="s">
        <v>27</v>
      </c>
      <c r="N25" s="8" t="s">
        <v>28</v>
      </c>
      <c r="Q25" s="4">
        <v>19.513999999999999</v>
      </c>
    </row>
    <row r="26" spans="1:17" ht="90" x14ac:dyDescent="0.25">
      <c r="A26" s="4">
        <v>4732</v>
      </c>
      <c r="F26" s="8" t="s">
        <v>26</v>
      </c>
      <c r="J26" s="8" t="s">
        <v>27</v>
      </c>
      <c r="N26" s="8" t="s">
        <v>29</v>
      </c>
      <c r="Q26" s="4">
        <v>57.904000000000003</v>
      </c>
    </row>
    <row r="27" spans="1:17" ht="30" x14ac:dyDescent="0.25">
      <c r="A27" s="4">
        <v>4731</v>
      </c>
      <c r="F27" s="8" t="s">
        <v>26</v>
      </c>
      <c r="J27" s="8" t="s">
        <v>27</v>
      </c>
      <c r="N27" s="8" t="s">
        <v>30</v>
      </c>
      <c r="Q27" s="4">
        <v>22.582000000000001</v>
      </c>
    </row>
    <row r="28" spans="1:17" x14ac:dyDescent="0.25">
      <c r="A28" s="4">
        <v>4744</v>
      </c>
      <c r="F28" s="8" t="s">
        <v>31</v>
      </c>
      <c r="Q28" s="4">
        <v>1</v>
      </c>
    </row>
    <row r="29" spans="1:17" x14ac:dyDescent="0.25">
      <c r="A29" s="4">
        <v>4743</v>
      </c>
      <c r="F29" s="8" t="s">
        <v>31</v>
      </c>
      <c r="J29" s="8" t="s">
        <v>32</v>
      </c>
      <c r="Q29" s="4">
        <v>100</v>
      </c>
    </row>
    <row r="30" spans="1:17" ht="60" x14ac:dyDescent="0.25">
      <c r="A30" s="4">
        <v>4742</v>
      </c>
      <c r="F30" s="8" t="s">
        <v>31</v>
      </c>
      <c r="J30" s="8" t="s">
        <v>32</v>
      </c>
      <c r="N30" s="8" t="s">
        <v>33</v>
      </c>
      <c r="Q30" s="4">
        <v>20</v>
      </c>
    </row>
    <row r="31" spans="1:17" x14ac:dyDescent="0.25">
      <c r="A31" s="4">
        <v>4741</v>
      </c>
      <c r="F31" s="8" t="s">
        <v>31</v>
      </c>
      <c r="J31" s="8" t="s">
        <v>32</v>
      </c>
      <c r="N31" s="8" t="s">
        <v>34</v>
      </c>
      <c r="Q31" s="4">
        <v>60</v>
      </c>
    </row>
    <row r="32" spans="1:17" ht="30" x14ac:dyDescent="0.25">
      <c r="A32" s="4">
        <v>4740</v>
      </c>
      <c r="F32" s="8" t="s">
        <v>31</v>
      </c>
      <c r="J32" s="8" t="s">
        <v>32</v>
      </c>
      <c r="N32" s="8" t="s">
        <v>35</v>
      </c>
      <c r="Q32" s="4">
        <v>20</v>
      </c>
    </row>
    <row r="33" spans="1:17" ht="30" x14ac:dyDescent="0.25">
      <c r="A33" s="4">
        <v>4843</v>
      </c>
      <c r="F33" s="8" t="s">
        <v>36</v>
      </c>
      <c r="Q33" s="4">
        <v>6</v>
      </c>
    </row>
    <row r="34" spans="1:17" ht="30" x14ac:dyDescent="0.25">
      <c r="A34" s="4">
        <v>4839</v>
      </c>
      <c r="F34" s="8" t="s">
        <v>36</v>
      </c>
      <c r="J34" s="8" t="s">
        <v>37</v>
      </c>
      <c r="Q34" s="4">
        <v>41</v>
      </c>
    </row>
    <row r="35" spans="1:17" ht="30" x14ac:dyDescent="0.25">
      <c r="A35" s="4">
        <v>4832</v>
      </c>
      <c r="F35" s="8" t="s">
        <v>36</v>
      </c>
      <c r="J35" s="8" t="s">
        <v>37</v>
      </c>
      <c r="N35" s="8" t="s">
        <v>38</v>
      </c>
      <c r="Q35" s="4">
        <v>16.334</v>
      </c>
    </row>
    <row r="36" spans="1:17" ht="30" x14ac:dyDescent="0.25">
      <c r="A36" s="4">
        <v>4837</v>
      </c>
      <c r="F36" s="8" t="s">
        <v>36</v>
      </c>
      <c r="J36" s="8" t="s">
        <v>37</v>
      </c>
      <c r="N36" s="8" t="s">
        <v>39</v>
      </c>
      <c r="Q36" s="4">
        <v>1.7609999999999999</v>
      </c>
    </row>
    <row r="37" spans="1:17" ht="30" x14ac:dyDescent="0.25">
      <c r="A37" s="4">
        <v>4834</v>
      </c>
      <c r="F37" s="8" t="s">
        <v>36</v>
      </c>
      <c r="J37" s="8" t="s">
        <v>37</v>
      </c>
      <c r="N37" s="8" t="s">
        <v>40</v>
      </c>
      <c r="Q37" s="4">
        <v>11.15</v>
      </c>
    </row>
    <row r="38" spans="1:17" ht="30" x14ac:dyDescent="0.25">
      <c r="A38" s="4">
        <v>4831</v>
      </c>
      <c r="F38" s="8" t="s">
        <v>36</v>
      </c>
      <c r="J38" s="8" t="s">
        <v>37</v>
      </c>
      <c r="N38" s="8" t="s">
        <v>41</v>
      </c>
      <c r="Q38" s="4">
        <v>16.321999999999999</v>
      </c>
    </row>
    <row r="39" spans="1:17" ht="30" x14ac:dyDescent="0.25">
      <c r="A39" s="4">
        <v>4836</v>
      </c>
      <c r="F39" s="8" t="s">
        <v>36</v>
      </c>
      <c r="J39" s="8" t="s">
        <v>37</v>
      </c>
      <c r="N39" s="8" t="s">
        <v>42</v>
      </c>
      <c r="Q39" s="4">
        <v>6.4550000000000001</v>
      </c>
    </row>
    <row r="40" spans="1:17" ht="30" x14ac:dyDescent="0.25">
      <c r="A40" s="4">
        <v>4838</v>
      </c>
      <c r="F40" s="8" t="s">
        <v>36</v>
      </c>
      <c r="J40" s="8" t="s">
        <v>37</v>
      </c>
      <c r="N40" s="8" t="s">
        <v>43</v>
      </c>
      <c r="Q40" s="4">
        <v>13.888999999999999</v>
      </c>
    </row>
    <row r="41" spans="1:17" ht="30" x14ac:dyDescent="0.25">
      <c r="A41" s="4">
        <v>4833</v>
      </c>
      <c r="F41" s="8" t="s">
        <v>36</v>
      </c>
      <c r="J41" s="8" t="s">
        <v>37</v>
      </c>
      <c r="N41" s="8" t="s">
        <v>44</v>
      </c>
      <c r="Q41" s="4">
        <v>19.32</v>
      </c>
    </row>
    <row r="42" spans="1:17" ht="30" x14ac:dyDescent="0.25">
      <c r="A42" s="4">
        <v>4835</v>
      </c>
      <c r="F42" s="8" t="s">
        <v>36</v>
      </c>
      <c r="J42" s="8" t="s">
        <v>37</v>
      </c>
      <c r="N42" s="8" t="s">
        <v>45</v>
      </c>
      <c r="Q42" s="4">
        <v>14.769</v>
      </c>
    </row>
    <row r="43" spans="1:17" ht="30" x14ac:dyDescent="0.25">
      <c r="A43" s="4">
        <v>4827</v>
      </c>
      <c r="F43" s="8" t="s">
        <v>36</v>
      </c>
      <c r="J43" s="8" t="s">
        <v>46</v>
      </c>
      <c r="Q43" s="4">
        <v>27</v>
      </c>
    </row>
    <row r="44" spans="1:17" ht="45" x14ac:dyDescent="0.25">
      <c r="A44" s="4">
        <v>4824</v>
      </c>
      <c r="F44" s="8" t="s">
        <v>36</v>
      </c>
      <c r="J44" s="8" t="s">
        <v>46</v>
      </c>
      <c r="N44" s="8" t="s">
        <v>47</v>
      </c>
      <c r="Q44" s="4">
        <v>26.814</v>
      </c>
    </row>
    <row r="45" spans="1:17" ht="30" x14ac:dyDescent="0.25">
      <c r="A45" s="4">
        <v>4826</v>
      </c>
      <c r="F45" s="8" t="s">
        <v>36</v>
      </c>
      <c r="J45" s="8" t="s">
        <v>46</v>
      </c>
      <c r="N45" s="8" t="s">
        <v>48</v>
      </c>
      <c r="Q45" s="4">
        <v>36.087000000000003</v>
      </c>
    </row>
    <row r="46" spans="1:17" ht="45" x14ac:dyDescent="0.25">
      <c r="A46" s="4">
        <v>4825</v>
      </c>
      <c r="F46" s="8" t="s">
        <v>36</v>
      </c>
      <c r="J46" s="8" t="s">
        <v>46</v>
      </c>
      <c r="N46" s="8" t="s">
        <v>49</v>
      </c>
      <c r="Q46" s="4">
        <v>37.098999999999997</v>
      </c>
    </row>
    <row r="47" spans="1:17" ht="30" x14ac:dyDescent="0.25">
      <c r="A47" s="4">
        <v>4842</v>
      </c>
      <c r="F47" s="8" t="s">
        <v>36</v>
      </c>
      <c r="J47" s="8" t="s">
        <v>50</v>
      </c>
      <c r="Q47" s="4">
        <v>27</v>
      </c>
    </row>
    <row r="48" spans="1:17" ht="30" x14ac:dyDescent="0.25">
      <c r="A48" s="4">
        <v>4840</v>
      </c>
      <c r="F48" s="8" t="s">
        <v>36</v>
      </c>
      <c r="J48" s="8" t="s">
        <v>50</v>
      </c>
      <c r="N48" s="8" t="s">
        <v>51</v>
      </c>
      <c r="Q48" s="4">
        <v>60</v>
      </c>
    </row>
    <row r="49" spans="1:17" ht="30" x14ac:dyDescent="0.25">
      <c r="A49" s="4">
        <v>4841</v>
      </c>
      <c r="F49" s="8" t="s">
        <v>36</v>
      </c>
      <c r="J49" s="8" t="s">
        <v>50</v>
      </c>
      <c r="N49" s="8" t="s">
        <v>52</v>
      </c>
      <c r="Q49" s="4">
        <v>40</v>
      </c>
    </row>
    <row r="50" spans="1:17" ht="30" x14ac:dyDescent="0.25">
      <c r="A50" s="4">
        <v>4830</v>
      </c>
      <c r="F50" s="8" t="s">
        <v>36</v>
      </c>
      <c r="J50" s="8" t="s">
        <v>53</v>
      </c>
      <c r="Q50" s="4">
        <v>5</v>
      </c>
    </row>
    <row r="51" spans="1:17" ht="30" x14ac:dyDescent="0.25">
      <c r="A51" s="4">
        <v>4828</v>
      </c>
      <c r="F51" s="8" t="s">
        <v>36</v>
      </c>
      <c r="J51" s="8" t="s">
        <v>53</v>
      </c>
      <c r="N51" s="8" t="s">
        <v>54</v>
      </c>
      <c r="Q51" s="4">
        <v>70</v>
      </c>
    </row>
    <row r="52" spans="1:17" ht="30" x14ac:dyDescent="0.25">
      <c r="A52" s="4">
        <v>4829</v>
      </c>
      <c r="F52" s="8" t="s">
        <v>36</v>
      </c>
      <c r="J52" s="8" t="s">
        <v>53</v>
      </c>
      <c r="N52" s="8" t="s">
        <v>55</v>
      </c>
      <c r="Q52" s="4">
        <v>30</v>
      </c>
    </row>
    <row r="53" spans="1:17" x14ac:dyDescent="0.25">
      <c r="A53" s="4">
        <v>4790</v>
      </c>
      <c r="F53" s="8" t="s">
        <v>56</v>
      </c>
      <c r="Q53" s="4">
        <v>10</v>
      </c>
    </row>
    <row r="54" spans="1:17" x14ac:dyDescent="0.25">
      <c r="A54" s="4">
        <v>4780</v>
      </c>
      <c r="F54" s="8" t="s">
        <v>56</v>
      </c>
      <c r="J54" s="8" t="s">
        <v>57</v>
      </c>
      <c r="Q54" s="4">
        <v>60.389000000000003</v>
      </c>
    </row>
    <row r="55" spans="1:17" x14ac:dyDescent="0.25">
      <c r="A55" s="4">
        <v>4773</v>
      </c>
      <c r="F55" s="8" t="s">
        <v>56</v>
      </c>
      <c r="J55" s="8" t="s">
        <v>57</v>
      </c>
      <c r="N55" s="8" t="s">
        <v>58</v>
      </c>
      <c r="Q55" s="4">
        <v>0.189</v>
      </c>
    </row>
    <row r="56" spans="1:17" ht="30" x14ac:dyDescent="0.25">
      <c r="A56" s="4">
        <v>4775</v>
      </c>
      <c r="F56" s="8" t="s">
        <v>56</v>
      </c>
      <c r="J56" s="8" t="s">
        <v>57</v>
      </c>
      <c r="N56" s="8" t="s">
        <v>59</v>
      </c>
      <c r="Q56" s="4">
        <v>20.905999999999999</v>
      </c>
    </row>
    <row r="57" spans="1:17" ht="30" x14ac:dyDescent="0.25">
      <c r="A57" s="4">
        <v>4776</v>
      </c>
      <c r="F57" s="8" t="s">
        <v>56</v>
      </c>
      <c r="J57" s="8" t="s">
        <v>57</v>
      </c>
      <c r="N57" s="8" t="s">
        <v>60</v>
      </c>
      <c r="Q57" s="4">
        <v>15.141999999999999</v>
      </c>
    </row>
    <row r="58" spans="1:17" ht="45" x14ac:dyDescent="0.25">
      <c r="A58" s="4">
        <v>4778</v>
      </c>
      <c r="F58" s="8" t="s">
        <v>56</v>
      </c>
      <c r="J58" s="8" t="s">
        <v>57</v>
      </c>
      <c r="N58" s="8" t="s">
        <v>61</v>
      </c>
      <c r="Q58" s="4">
        <v>40.066000000000003</v>
      </c>
    </row>
    <row r="59" spans="1:17" ht="30" x14ac:dyDescent="0.25">
      <c r="A59" s="4">
        <v>4779</v>
      </c>
      <c r="F59" s="8" t="s">
        <v>56</v>
      </c>
      <c r="J59" s="8" t="s">
        <v>57</v>
      </c>
      <c r="N59" s="8" t="s">
        <v>62</v>
      </c>
      <c r="Q59" s="4">
        <v>1.776</v>
      </c>
    </row>
    <row r="60" spans="1:17" ht="30" x14ac:dyDescent="0.25">
      <c r="A60" s="4">
        <v>4777</v>
      </c>
      <c r="F60" s="8" t="s">
        <v>56</v>
      </c>
      <c r="J60" s="8" t="s">
        <v>57</v>
      </c>
      <c r="N60" s="8" t="s">
        <v>63</v>
      </c>
      <c r="Q60" s="4">
        <v>8.5250000000000004</v>
      </c>
    </row>
    <row r="61" spans="1:17" x14ac:dyDescent="0.25">
      <c r="A61" s="4">
        <v>4774</v>
      </c>
      <c r="F61" s="8" t="s">
        <v>56</v>
      </c>
      <c r="J61" s="8" t="s">
        <v>57</v>
      </c>
      <c r="N61" s="8" t="s">
        <v>64</v>
      </c>
      <c r="Q61" s="4">
        <v>13.396000000000001</v>
      </c>
    </row>
    <row r="62" spans="1:17" x14ac:dyDescent="0.25">
      <c r="A62" s="4">
        <v>4764</v>
      </c>
      <c r="F62" s="8" t="s">
        <v>56</v>
      </c>
      <c r="J62" s="8" t="s">
        <v>65</v>
      </c>
      <c r="Q62" s="4">
        <v>13.192</v>
      </c>
    </row>
    <row r="63" spans="1:17" ht="30" x14ac:dyDescent="0.25">
      <c r="A63" s="4">
        <v>4760</v>
      </c>
      <c r="F63" s="8" t="s">
        <v>56</v>
      </c>
      <c r="J63" s="8" t="s">
        <v>65</v>
      </c>
      <c r="N63" s="8" t="s">
        <v>66</v>
      </c>
      <c r="Q63" s="4">
        <v>8.1300000000000008</v>
      </c>
    </row>
    <row r="64" spans="1:17" ht="45" x14ac:dyDescent="0.25">
      <c r="A64" s="4">
        <v>4755</v>
      </c>
      <c r="F64" s="8" t="s">
        <v>56</v>
      </c>
      <c r="J64" s="8" t="s">
        <v>65</v>
      </c>
      <c r="N64" s="8" t="s">
        <v>67</v>
      </c>
      <c r="Q64" s="4">
        <v>14.904999999999999</v>
      </c>
    </row>
    <row r="65" spans="1:17" ht="30" x14ac:dyDescent="0.25">
      <c r="A65" s="4">
        <v>4763</v>
      </c>
      <c r="F65" s="8" t="s">
        <v>56</v>
      </c>
      <c r="J65" s="8" t="s">
        <v>65</v>
      </c>
      <c r="N65" s="8" t="s">
        <v>68</v>
      </c>
      <c r="Q65" s="4">
        <v>3.2519999999999998</v>
      </c>
    </row>
    <row r="66" spans="1:17" x14ac:dyDescent="0.25">
      <c r="A66" s="4">
        <v>4759</v>
      </c>
      <c r="F66" s="8" t="s">
        <v>56</v>
      </c>
      <c r="J66" s="8" t="s">
        <v>65</v>
      </c>
      <c r="N66" s="8" t="s">
        <v>69</v>
      </c>
      <c r="Q66" s="4">
        <v>6.7750000000000004</v>
      </c>
    </row>
    <row r="67" spans="1:17" ht="30" x14ac:dyDescent="0.25">
      <c r="A67" s="4">
        <v>4761</v>
      </c>
      <c r="F67" s="8" t="s">
        <v>56</v>
      </c>
      <c r="J67" s="8" t="s">
        <v>65</v>
      </c>
      <c r="N67" s="8" t="s">
        <v>70</v>
      </c>
      <c r="Q67" s="4">
        <v>5.9619999999999997</v>
      </c>
    </row>
    <row r="68" spans="1:17" ht="30" x14ac:dyDescent="0.25">
      <c r="A68" s="4">
        <v>4757</v>
      </c>
      <c r="F68" s="8" t="s">
        <v>56</v>
      </c>
      <c r="J68" s="8" t="s">
        <v>65</v>
      </c>
      <c r="N68" s="8" t="s">
        <v>71</v>
      </c>
      <c r="Q68" s="4">
        <v>3.0350000000000001</v>
      </c>
    </row>
    <row r="69" spans="1:17" ht="30" x14ac:dyDescent="0.25">
      <c r="A69" s="4">
        <v>4758</v>
      </c>
      <c r="F69" s="8" t="s">
        <v>56</v>
      </c>
      <c r="J69" s="8" t="s">
        <v>65</v>
      </c>
      <c r="N69" s="8" t="s">
        <v>72</v>
      </c>
      <c r="Q69" s="4">
        <v>5.42</v>
      </c>
    </row>
    <row r="70" spans="1:17" x14ac:dyDescent="0.25">
      <c r="A70" s="4">
        <v>4756</v>
      </c>
      <c r="F70" s="8" t="s">
        <v>56</v>
      </c>
      <c r="J70" s="8" t="s">
        <v>65</v>
      </c>
      <c r="N70" s="8" t="s">
        <v>73</v>
      </c>
      <c r="Q70" s="4">
        <v>44.932000000000002</v>
      </c>
    </row>
    <row r="71" spans="1:17" x14ac:dyDescent="0.25">
      <c r="A71" s="4">
        <v>4762</v>
      </c>
      <c r="F71" s="8" t="s">
        <v>56</v>
      </c>
      <c r="J71" s="8" t="s">
        <v>65</v>
      </c>
      <c r="N71" s="8" t="s">
        <v>74</v>
      </c>
      <c r="Q71" s="4">
        <v>7.5880000000000001</v>
      </c>
    </row>
    <row r="72" spans="1:17" ht="30" x14ac:dyDescent="0.25">
      <c r="A72" s="4">
        <v>4768</v>
      </c>
      <c r="F72" s="8" t="s">
        <v>56</v>
      </c>
      <c r="J72" s="8" t="s">
        <v>75</v>
      </c>
      <c r="Q72" s="4">
        <v>4.5759999999999996</v>
      </c>
    </row>
    <row r="73" spans="1:17" ht="75" x14ac:dyDescent="0.25">
      <c r="A73" s="4">
        <v>4767</v>
      </c>
      <c r="F73" s="8" t="s">
        <v>56</v>
      </c>
      <c r="J73" s="8" t="s">
        <v>75</v>
      </c>
      <c r="N73" s="8" t="s">
        <v>76</v>
      </c>
      <c r="Q73" s="4">
        <v>40</v>
      </c>
    </row>
    <row r="74" spans="1:17" ht="30" x14ac:dyDescent="0.25">
      <c r="A74" s="4">
        <v>4766</v>
      </c>
      <c r="F74" s="8" t="s">
        <v>56</v>
      </c>
      <c r="J74" s="8" t="s">
        <v>75</v>
      </c>
      <c r="N74" s="8" t="s">
        <v>77</v>
      </c>
      <c r="Q74" s="4">
        <v>25</v>
      </c>
    </row>
    <row r="75" spans="1:17" ht="30" x14ac:dyDescent="0.25">
      <c r="A75" s="4">
        <v>4765</v>
      </c>
      <c r="F75" s="8" t="s">
        <v>56</v>
      </c>
      <c r="J75" s="8" t="s">
        <v>75</v>
      </c>
      <c r="N75" s="8" t="s">
        <v>78</v>
      </c>
      <c r="Q75" s="4">
        <v>35</v>
      </c>
    </row>
    <row r="76" spans="1:17" x14ac:dyDescent="0.25">
      <c r="A76" s="4">
        <v>4772</v>
      </c>
      <c r="F76" s="8" t="s">
        <v>56</v>
      </c>
      <c r="J76" s="8" t="s">
        <v>79</v>
      </c>
      <c r="Q76" s="4">
        <v>2.86</v>
      </c>
    </row>
    <row r="77" spans="1:17" ht="30" x14ac:dyDescent="0.25">
      <c r="A77" s="4">
        <v>4771</v>
      </c>
      <c r="F77" s="8" t="s">
        <v>56</v>
      </c>
      <c r="J77" s="8" t="s">
        <v>79</v>
      </c>
      <c r="N77" s="8" t="s">
        <v>80</v>
      </c>
      <c r="Q77" s="4">
        <v>10</v>
      </c>
    </row>
    <row r="78" spans="1:17" ht="30" x14ac:dyDescent="0.25">
      <c r="A78" s="4">
        <v>4769</v>
      </c>
      <c r="F78" s="8" t="s">
        <v>56</v>
      </c>
      <c r="J78" s="8" t="s">
        <v>79</v>
      </c>
      <c r="N78" s="8" t="s">
        <v>81</v>
      </c>
      <c r="Q78" s="4">
        <v>10</v>
      </c>
    </row>
    <row r="79" spans="1:17" x14ac:dyDescent="0.25">
      <c r="A79" s="4">
        <v>4770</v>
      </c>
      <c r="F79" s="8" t="s">
        <v>56</v>
      </c>
      <c r="J79" s="8" t="s">
        <v>79</v>
      </c>
      <c r="N79" s="8" t="s">
        <v>82</v>
      </c>
      <c r="Q79" s="4">
        <v>80</v>
      </c>
    </row>
    <row r="80" spans="1:17" x14ac:dyDescent="0.25">
      <c r="A80" s="4">
        <v>4785</v>
      </c>
      <c r="F80" s="8" t="s">
        <v>56</v>
      </c>
      <c r="J80" s="8" t="s">
        <v>83</v>
      </c>
      <c r="Q80" s="4">
        <v>11.065</v>
      </c>
    </row>
    <row r="81" spans="1:17" ht="30" x14ac:dyDescent="0.25">
      <c r="A81" s="4">
        <v>4784</v>
      </c>
      <c r="F81" s="8" t="s">
        <v>56</v>
      </c>
      <c r="J81" s="8" t="s">
        <v>83</v>
      </c>
      <c r="N81" s="8" t="s">
        <v>84</v>
      </c>
      <c r="Q81" s="4">
        <v>100</v>
      </c>
    </row>
    <row r="82" spans="1:17" x14ac:dyDescent="0.25">
      <c r="A82" s="4">
        <v>4783</v>
      </c>
      <c r="F82" s="8" t="s">
        <v>56</v>
      </c>
      <c r="J82" s="8" t="s">
        <v>85</v>
      </c>
      <c r="Q82" s="4">
        <v>2.4449999999999998</v>
      </c>
    </row>
    <row r="83" spans="1:17" ht="45" x14ac:dyDescent="0.25">
      <c r="A83" s="4">
        <v>4782</v>
      </c>
      <c r="F83" s="8" t="s">
        <v>56</v>
      </c>
      <c r="J83" s="8" t="s">
        <v>85</v>
      </c>
      <c r="N83" s="8" t="s">
        <v>86</v>
      </c>
      <c r="Q83" s="4">
        <v>58.48</v>
      </c>
    </row>
    <row r="84" spans="1:17" ht="30" x14ac:dyDescent="0.25">
      <c r="A84" s="4">
        <v>4781</v>
      </c>
      <c r="F84" s="8" t="s">
        <v>56</v>
      </c>
      <c r="J84" s="8" t="s">
        <v>85</v>
      </c>
      <c r="N84" s="8" t="s">
        <v>87</v>
      </c>
      <c r="Q84" s="4">
        <v>41.52</v>
      </c>
    </row>
    <row r="85" spans="1:17" x14ac:dyDescent="0.25">
      <c r="A85" s="4">
        <v>4789</v>
      </c>
      <c r="F85" s="8" t="s">
        <v>56</v>
      </c>
      <c r="J85" s="8" t="s">
        <v>88</v>
      </c>
      <c r="Q85" s="4">
        <v>5.4729999999999999</v>
      </c>
    </row>
    <row r="86" spans="1:17" ht="30" x14ac:dyDescent="0.25">
      <c r="A86" s="4">
        <v>4786</v>
      </c>
      <c r="F86" s="8" t="s">
        <v>56</v>
      </c>
      <c r="J86" s="8" t="s">
        <v>88</v>
      </c>
      <c r="N86" s="8" t="s">
        <v>89</v>
      </c>
      <c r="Q86" s="4">
        <v>45</v>
      </c>
    </row>
    <row r="87" spans="1:17" ht="45" x14ac:dyDescent="0.25">
      <c r="A87" s="4">
        <v>4787</v>
      </c>
      <c r="F87" s="8" t="s">
        <v>56</v>
      </c>
      <c r="J87" s="8" t="s">
        <v>88</v>
      </c>
      <c r="N87" s="8" t="s">
        <v>90</v>
      </c>
      <c r="Q87" s="4">
        <v>50</v>
      </c>
    </row>
    <row r="88" spans="1:17" ht="30" x14ac:dyDescent="0.25">
      <c r="A88" s="4">
        <v>4788</v>
      </c>
      <c r="F88" s="8" t="s">
        <v>56</v>
      </c>
      <c r="J88" s="8" t="s">
        <v>88</v>
      </c>
      <c r="N88" s="8" t="s">
        <v>91</v>
      </c>
      <c r="Q88" s="4">
        <v>5</v>
      </c>
    </row>
    <row r="89" spans="1:17" x14ac:dyDescent="0.25">
      <c r="A89" s="4">
        <v>4754</v>
      </c>
      <c r="F89" s="8" t="s">
        <v>92</v>
      </c>
      <c r="Q89" s="4">
        <v>6</v>
      </c>
    </row>
    <row r="90" spans="1:17" ht="30" x14ac:dyDescent="0.25">
      <c r="A90" s="4">
        <v>4753</v>
      </c>
      <c r="F90" s="8" t="s">
        <v>92</v>
      </c>
      <c r="J90" s="8" t="s">
        <v>93</v>
      </c>
      <c r="Q90" s="4">
        <v>100</v>
      </c>
    </row>
    <row r="91" spans="1:17" ht="30" x14ac:dyDescent="0.25">
      <c r="A91" s="4">
        <v>4745</v>
      </c>
      <c r="F91" s="8" t="s">
        <v>92</v>
      </c>
      <c r="J91" s="8" t="s">
        <v>93</v>
      </c>
      <c r="N91" s="8" t="s">
        <v>94</v>
      </c>
      <c r="Q91" s="4">
        <v>51.838000000000001</v>
      </c>
    </row>
    <row r="92" spans="1:17" ht="45" x14ac:dyDescent="0.25">
      <c r="A92" s="4">
        <v>4749</v>
      </c>
      <c r="F92" s="8" t="s">
        <v>92</v>
      </c>
      <c r="J92" s="8" t="s">
        <v>93</v>
      </c>
      <c r="N92" s="8" t="s">
        <v>95</v>
      </c>
      <c r="Q92" s="4">
        <v>21.9</v>
      </c>
    </row>
    <row r="93" spans="1:17" ht="45" x14ac:dyDescent="0.25">
      <c r="A93" s="4">
        <v>4747</v>
      </c>
      <c r="F93" s="8" t="s">
        <v>92</v>
      </c>
      <c r="J93" s="8" t="s">
        <v>93</v>
      </c>
      <c r="N93" s="8" t="s">
        <v>96</v>
      </c>
      <c r="Q93" s="4">
        <v>4.6630000000000003</v>
      </c>
    </row>
    <row r="94" spans="1:17" ht="60" x14ac:dyDescent="0.25">
      <c r="A94" s="4">
        <v>4752</v>
      </c>
      <c r="F94" s="8" t="s">
        <v>92</v>
      </c>
      <c r="J94" s="8" t="s">
        <v>93</v>
      </c>
      <c r="N94" s="8" t="s">
        <v>97</v>
      </c>
      <c r="Q94" s="4">
        <v>6.7809999999999997</v>
      </c>
    </row>
    <row r="95" spans="1:17" ht="30" x14ac:dyDescent="0.25">
      <c r="A95" s="4">
        <v>4750</v>
      </c>
      <c r="F95" s="8" t="s">
        <v>92</v>
      </c>
      <c r="J95" s="8" t="s">
        <v>93</v>
      </c>
      <c r="N95" s="8" t="s">
        <v>98</v>
      </c>
      <c r="Q95" s="4">
        <v>2.7160000000000002</v>
      </c>
    </row>
    <row r="96" spans="1:17" ht="45" x14ac:dyDescent="0.25">
      <c r="A96" s="4">
        <v>4751</v>
      </c>
      <c r="F96" s="8" t="s">
        <v>92</v>
      </c>
      <c r="J96" s="8" t="s">
        <v>93</v>
      </c>
      <c r="N96" s="8" t="s">
        <v>99</v>
      </c>
      <c r="Q96" s="4">
        <v>5.1470000000000002</v>
      </c>
    </row>
    <row r="97" spans="1:17" ht="60" x14ac:dyDescent="0.25">
      <c r="A97" s="4">
        <v>4748</v>
      </c>
      <c r="F97" s="8" t="s">
        <v>92</v>
      </c>
      <c r="J97" s="8" t="s">
        <v>93</v>
      </c>
      <c r="N97" s="8" t="s">
        <v>100</v>
      </c>
      <c r="Q97" s="4">
        <v>3.6030000000000002</v>
      </c>
    </row>
    <row r="98" spans="1:17" ht="30" x14ac:dyDescent="0.25">
      <c r="A98" s="4">
        <v>4746</v>
      </c>
      <c r="F98" s="8" t="s">
        <v>92</v>
      </c>
      <c r="J98" s="8" t="s">
        <v>93</v>
      </c>
      <c r="N98" s="8" t="s">
        <v>101</v>
      </c>
      <c r="Q98" s="4">
        <v>3.3519999999999999</v>
      </c>
    </row>
    <row r="99" spans="1:17" x14ac:dyDescent="0.25">
      <c r="A99" s="4">
        <v>4730</v>
      </c>
      <c r="F99" s="8" t="s">
        <v>102</v>
      </c>
      <c r="Q99" s="4">
        <v>2</v>
      </c>
    </row>
    <row r="100" spans="1:17" x14ac:dyDescent="0.25">
      <c r="A100" s="4">
        <v>4729</v>
      </c>
      <c r="F100" s="8" t="s">
        <v>102</v>
      </c>
      <c r="J100" s="8" t="s">
        <v>103</v>
      </c>
      <c r="Q100" s="4">
        <v>24.308</v>
      </c>
    </row>
    <row r="101" spans="1:17" ht="30" x14ac:dyDescent="0.25">
      <c r="A101" s="4">
        <v>4728</v>
      </c>
      <c r="F101" s="8" t="s">
        <v>102</v>
      </c>
      <c r="J101" s="8" t="s">
        <v>103</v>
      </c>
      <c r="N101" s="8" t="s">
        <v>104</v>
      </c>
      <c r="Q101" s="4">
        <v>95</v>
      </c>
    </row>
    <row r="102" spans="1:17" ht="30" x14ac:dyDescent="0.25">
      <c r="A102" s="4">
        <v>4727</v>
      </c>
      <c r="F102" s="8" t="s">
        <v>102</v>
      </c>
      <c r="J102" s="8" t="s">
        <v>103</v>
      </c>
      <c r="N102" s="8" t="s">
        <v>105</v>
      </c>
      <c r="Q102" s="4">
        <v>5</v>
      </c>
    </row>
    <row r="103" spans="1:17" x14ac:dyDescent="0.25">
      <c r="A103" s="4">
        <v>4726</v>
      </c>
      <c r="F103" s="8" t="s">
        <v>102</v>
      </c>
      <c r="J103" s="8" t="s">
        <v>106</v>
      </c>
      <c r="Q103" s="4">
        <v>75.691999999999993</v>
      </c>
    </row>
    <row r="104" spans="1:17" ht="30" x14ac:dyDescent="0.25">
      <c r="A104" s="4">
        <v>4724</v>
      </c>
      <c r="F104" s="8" t="s">
        <v>102</v>
      </c>
      <c r="J104" s="8" t="s">
        <v>106</v>
      </c>
      <c r="N104" s="8" t="s">
        <v>107</v>
      </c>
      <c r="Q104" s="4">
        <v>18</v>
      </c>
    </row>
    <row r="105" spans="1:17" ht="60" x14ac:dyDescent="0.25">
      <c r="A105" s="4">
        <v>4725</v>
      </c>
      <c r="F105" s="8" t="s">
        <v>102</v>
      </c>
      <c r="J105" s="8" t="s">
        <v>106</v>
      </c>
      <c r="N105" s="8" t="s">
        <v>108</v>
      </c>
      <c r="Q105" s="4">
        <v>17</v>
      </c>
    </row>
    <row r="106" spans="1:17" ht="45" x14ac:dyDescent="0.25">
      <c r="A106" s="4">
        <v>4721</v>
      </c>
      <c r="F106" s="8" t="s">
        <v>102</v>
      </c>
      <c r="J106" s="8" t="s">
        <v>106</v>
      </c>
      <c r="N106" s="8" t="s">
        <v>109</v>
      </c>
      <c r="Q106" s="4">
        <v>45</v>
      </c>
    </row>
    <row r="107" spans="1:17" ht="60" x14ac:dyDescent="0.25">
      <c r="A107" s="4">
        <v>4723</v>
      </c>
      <c r="F107" s="8" t="s">
        <v>102</v>
      </c>
      <c r="J107" s="8" t="s">
        <v>106</v>
      </c>
      <c r="N107" s="8" t="s">
        <v>110</v>
      </c>
      <c r="Q107" s="4">
        <v>15</v>
      </c>
    </row>
    <row r="108" spans="1:17" ht="60" x14ac:dyDescent="0.25">
      <c r="A108" s="4">
        <v>4722</v>
      </c>
      <c r="F108" s="8" t="s">
        <v>102</v>
      </c>
      <c r="J108" s="8" t="s">
        <v>106</v>
      </c>
      <c r="N108" s="8" t="s">
        <v>111</v>
      </c>
      <c r="Q108" s="4">
        <v>5</v>
      </c>
    </row>
    <row r="109" spans="1:17" x14ac:dyDescent="0.25">
      <c r="A109" s="4">
        <v>4713</v>
      </c>
      <c r="F109" s="8" t="s">
        <v>112</v>
      </c>
      <c r="Q109" s="4">
        <v>5</v>
      </c>
    </row>
    <row r="110" spans="1:17" x14ac:dyDescent="0.25">
      <c r="A110" s="4">
        <v>4703</v>
      </c>
      <c r="F110" s="8" t="s">
        <v>112</v>
      </c>
      <c r="J110" s="8" t="s">
        <v>113</v>
      </c>
      <c r="Q110" s="4">
        <v>85.328000000000003</v>
      </c>
    </row>
    <row r="111" spans="1:17" ht="30" x14ac:dyDescent="0.25">
      <c r="A111" s="4">
        <v>4702</v>
      </c>
      <c r="F111" s="8" t="s">
        <v>112</v>
      </c>
      <c r="J111" s="8" t="s">
        <v>113</v>
      </c>
      <c r="N111" s="8" t="s">
        <v>114</v>
      </c>
      <c r="Q111" s="4">
        <v>5</v>
      </c>
    </row>
    <row r="112" spans="1:17" ht="30" x14ac:dyDescent="0.25">
      <c r="A112" s="4">
        <v>4701</v>
      </c>
      <c r="F112" s="8" t="s">
        <v>112</v>
      </c>
      <c r="J112" s="8" t="s">
        <v>113</v>
      </c>
      <c r="N112" s="8" t="s">
        <v>115</v>
      </c>
      <c r="Q112" s="4">
        <v>95</v>
      </c>
    </row>
    <row r="113" spans="1:17" ht="30" x14ac:dyDescent="0.25">
      <c r="A113" s="4">
        <v>4712</v>
      </c>
      <c r="F113" s="8" t="s">
        <v>112</v>
      </c>
      <c r="J113" s="8" t="s">
        <v>116</v>
      </c>
      <c r="Q113" s="4">
        <v>3.9380000000000002</v>
      </c>
    </row>
    <row r="114" spans="1:17" ht="30" x14ac:dyDescent="0.25">
      <c r="A114" s="4">
        <v>4711</v>
      </c>
      <c r="F114" s="8" t="s">
        <v>112</v>
      </c>
      <c r="J114" s="8" t="s">
        <v>116</v>
      </c>
      <c r="N114" s="8" t="s">
        <v>117</v>
      </c>
      <c r="Q114" s="4">
        <v>75</v>
      </c>
    </row>
    <row r="115" spans="1:17" ht="45" x14ac:dyDescent="0.25">
      <c r="A115" s="4">
        <v>4710</v>
      </c>
      <c r="F115" s="8" t="s">
        <v>112</v>
      </c>
      <c r="J115" s="8" t="s">
        <v>116</v>
      </c>
      <c r="N115" s="8" t="s">
        <v>118</v>
      </c>
      <c r="Q115" s="4">
        <v>25</v>
      </c>
    </row>
    <row r="116" spans="1:17" ht="30" x14ac:dyDescent="0.25">
      <c r="A116" s="4">
        <v>4709</v>
      </c>
      <c r="F116" s="8" t="s">
        <v>112</v>
      </c>
      <c r="J116" s="8" t="s">
        <v>119</v>
      </c>
      <c r="Q116" s="4">
        <v>10.734</v>
      </c>
    </row>
    <row r="117" spans="1:17" ht="30" x14ac:dyDescent="0.25">
      <c r="A117" s="4">
        <v>4706</v>
      </c>
      <c r="F117" s="8" t="s">
        <v>112</v>
      </c>
      <c r="J117" s="8" t="s">
        <v>119</v>
      </c>
      <c r="N117" s="8" t="s">
        <v>120</v>
      </c>
      <c r="Q117" s="4">
        <v>15</v>
      </c>
    </row>
    <row r="118" spans="1:17" ht="45" x14ac:dyDescent="0.25">
      <c r="A118" s="4">
        <v>4705</v>
      </c>
      <c r="F118" s="8" t="s">
        <v>112</v>
      </c>
      <c r="J118" s="8" t="s">
        <v>119</v>
      </c>
      <c r="N118" s="8" t="s">
        <v>121</v>
      </c>
      <c r="Q118" s="4">
        <v>40</v>
      </c>
    </row>
    <row r="119" spans="1:17" ht="30" x14ac:dyDescent="0.25">
      <c r="A119" s="4">
        <v>4704</v>
      </c>
      <c r="F119" s="8" t="s">
        <v>112</v>
      </c>
      <c r="J119" s="8" t="s">
        <v>119</v>
      </c>
      <c r="N119" s="8" t="s">
        <v>122</v>
      </c>
      <c r="Q119" s="4">
        <v>5</v>
      </c>
    </row>
    <row r="120" spans="1:17" ht="30" x14ac:dyDescent="0.25">
      <c r="A120" s="4">
        <v>4707</v>
      </c>
      <c r="F120" s="8" t="s">
        <v>112</v>
      </c>
      <c r="J120" s="8" t="s">
        <v>119</v>
      </c>
      <c r="N120" s="8" t="s">
        <v>123</v>
      </c>
      <c r="Q120" s="4">
        <v>25</v>
      </c>
    </row>
    <row r="121" spans="1:17" ht="45" x14ac:dyDescent="0.25">
      <c r="A121" s="4">
        <v>4708</v>
      </c>
      <c r="F121" s="8" t="s">
        <v>112</v>
      </c>
      <c r="J121" s="8" t="s">
        <v>119</v>
      </c>
      <c r="N121" s="8" t="s">
        <v>124</v>
      </c>
      <c r="Q121" s="4">
        <v>15</v>
      </c>
    </row>
    <row r="122" spans="1:17" x14ac:dyDescent="0.25">
      <c r="A122" s="4">
        <v>4720</v>
      </c>
      <c r="F122" s="8" t="s">
        <v>125</v>
      </c>
      <c r="Q122" s="4">
        <v>1</v>
      </c>
    </row>
    <row r="123" spans="1:17" x14ac:dyDescent="0.25">
      <c r="A123" s="4">
        <v>4719</v>
      </c>
      <c r="F123" s="8" t="s">
        <v>125</v>
      </c>
      <c r="J123" s="8" t="s">
        <v>126</v>
      </c>
      <c r="Q123" s="4">
        <v>100</v>
      </c>
    </row>
    <row r="124" spans="1:17" ht="60" x14ac:dyDescent="0.25">
      <c r="A124" s="4">
        <v>4717</v>
      </c>
      <c r="F124" s="8" t="s">
        <v>125</v>
      </c>
      <c r="J124" s="8" t="s">
        <v>126</v>
      </c>
      <c r="N124" s="8" t="s">
        <v>127</v>
      </c>
      <c r="Q124" s="4">
        <v>10</v>
      </c>
    </row>
    <row r="125" spans="1:17" ht="45" x14ac:dyDescent="0.25">
      <c r="A125" s="4">
        <v>4715</v>
      </c>
      <c r="F125" s="8" t="s">
        <v>125</v>
      </c>
      <c r="J125" s="8" t="s">
        <v>126</v>
      </c>
      <c r="N125" s="8" t="s">
        <v>128</v>
      </c>
      <c r="Q125" s="4">
        <v>11</v>
      </c>
    </row>
    <row r="126" spans="1:17" ht="30" x14ac:dyDescent="0.25">
      <c r="A126" s="4">
        <v>4714</v>
      </c>
      <c r="F126" s="8" t="s">
        <v>125</v>
      </c>
      <c r="J126" s="8" t="s">
        <v>126</v>
      </c>
      <c r="N126" s="8" t="s">
        <v>129</v>
      </c>
      <c r="Q126" s="4">
        <v>11</v>
      </c>
    </row>
    <row r="127" spans="1:17" x14ac:dyDescent="0.25">
      <c r="A127" s="4">
        <v>4716</v>
      </c>
      <c r="F127" s="8" t="s">
        <v>125</v>
      </c>
      <c r="J127" s="8" t="s">
        <v>126</v>
      </c>
      <c r="N127" s="8" t="s">
        <v>130</v>
      </c>
      <c r="Q127" s="4">
        <v>50</v>
      </c>
    </row>
    <row r="128" spans="1:17" ht="30" x14ac:dyDescent="0.25">
      <c r="A128" s="4">
        <v>4718</v>
      </c>
      <c r="F128" s="8" t="s">
        <v>125</v>
      </c>
      <c r="J128" s="8" t="s">
        <v>126</v>
      </c>
      <c r="N128" s="8" t="s">
        <v>131</v>
      </c>
      <c r="Q128" s="4">
        <v>18</v>
      </c>
    </row>
    <row r="129" spans="1:17" x14ac:dyDescent="0.25">
      <c r="A129" s="4">
        <v>4700</v>
      </c>
      <c r="F129" s="8" t="s">
        <v>132</v>
      </c>
      <c r="Q129" s="4">
        <v>4</v>
      </c>
    </row>
    <row r="130" spans="1:17" ht="30" x14ac:dyDescent="0.25">
      <c r="A130" s="4">
        <v>4693</v>
      </c>
      <c r="F130" s="8" t="s">
        <v>132</v>
      </c>
      <c r="J130" s="8" t="s">
        <v>133</v>
      </c>
      <c r="Q130" s="4">
        <v>35</v>
      </c>
    </row>
    <row r="131" spans="1:17" ht="30" x14ac:dyDescent="0.25">
      <c r="A131" s="4">
        <v>4691</v>
      </c>
      <c r="F131" s="8" t="s">
        <v>132</v>
      </c>
      <c r="J131" s="8" t="s">
        <v>133</v>
      </c>
      <c r="N131" s="8" t="s">
        <v>134</v>
      </c>
      <c r="Q131" s="4">
        <v>12.988</v>
      </c>
    </row>
    <row r="132" spans="1:17" ht="30" x14ac:dyDescent="0.25">
      <c r="A132" s="4">
        <v>4692</v>
      </c>
      <c r="F132" s="8" t="s">
        <v>132</v>
      </c>
      <c r="J132" s="8" t="s">
        <v>133</v>
      </c>
      <c r="N132" s="8" t="s">
        <v>135</v>
      </c>
      <c r="Q132" s="4">
        <v>20.593</v>
      </c>
    </row>
    <row r="133" spans="1:17" ht="30" x14ac:dyDescent="0.25">
      <c r="A133" s="4">
        <v>4689</v>
      </c>
      <c r="F133" s="8" t="s">
        <v>132</v>
      </c>
      <c r="J133" s="8" t="s">
        <v>133</v>
      </c>
      <c r="N133" s="8" t="s">
        <v>136</v>
      </c>
      <c r="Q133" s="4">
        <v>38.146000000000001</v>
      </c>
    </row>
    <row r="134" spans="1:17" ht="75" x14ac:dyDescent="0.25">
      <c r="A134" s="4">
        <v>4690</v>
      </c>
      <c r="F134" s="8" t="s">
        <v>132</v>
      </c>
      <c r="J134" s="8" t="s">
        <v>133</v>
      </c>
      <c r="N134" s="8" t="s">
        <v>137</v>
      </c>
      <c r="Q134" s="4">
        <v>28.273</v>
      </c>
    </row>
    <row r="135" spans="1:17" x14ac:dyDescent="0.25">
      <c r="A135" s="4">
        <v>4688</v>
      </c>
      <c r="F135" s="8" t="s">
        <v>132</v>
      </c>
      <c r="J135" s="8" t="s">
        <v>138</v>
      </c>
      <c r="Q135" s="4">
        <v>15</v>
      </c>
    </row>
    <row r="136" spans="1:17" ht="45" x14ac:dyDescent="0.25">
      <c r="A136" s="4">
        <v>4686</v>
      </c>
      <c r="F136" s="8" t="s">
        <v>132</v>
      </c>
      <c r="J136" s="8" t="s">
        <v>138</v>
      </c>
      <c r="N136" s="8" t="s">
        <v>139</v>
      </c>
      <c r="Q136" s="4">
        <v>28.291</v>
      </c>
    </row>
    <row r="137" spans="1:17" ht="45" x14ac:dyDescent="0.25">
      <c r="A137" s="4">
        <v>4687</v>
      </c>
      <c r="F137" s="8" t="s">
        <v>132</v>
      </c>
      <c r="J137" s="8" t="s">
        <v>138</v>
      </c>
      <c r="N137" s="8" t="s">
        <v>140</v>
      </c>
      <c r="Q137" s="4">
        <v>71.709000000000003</v>
      </c>
    </row>
    <row r="138" spans="1:17" x14ac:dyDescent="0.25">
      <c r="A138" s="4">
        <v>4685</v>
      </c>
      <c r="F138" s="8" t="s">
        <v>132</v>
      </c>
      <c r="J138" s="8" t="s">
        <v>141</v>
      </c>
      <c r="Q138" s="4">
        <v>25</v>
      </c>
    </row>
    <row r="139" spans="1:17" ht="45" x14ac:dyDescent="0.25">
      <c r="A139" s="4">
        <v>4684</v>
      </c>
      <c r="F139" s="8" t="s">
        <v>132</v>
      </c>
      <c r="J139" s="8" t="s">
        <v>141</v>
      </c>
      <c r="N139" s="8" t="s">
        <v>142</v>
      </c>
      <c r="Q139" s="4">
        <v>22.248000000000001</v>
      </c>
    </row>
    <row r="140" spans="1:17" ht="45" x14ac:dyDescent="0.25">
      <c r="A140" s="4">
        <v>4681</v>
      </c>
      <c r="F140" s="8" t="s">
        <v>132</v>
      </c>
      <c r="J140" s="8" t="s">
        <v>141</v>
      </c>
      <c r="N140" s="8" t="s">
        <v>143</v>
      </c>
      <c r="Q140" s="4">
        <v>16.324000000000002</v>
      </c>
    </row>
    <row r="141" spans="1:17" ht="75" x14ac:dyDescent="0.25">
      <c r="A141" s="4">
        <v>4683</v>
      </c>
      <c r="F141" s="8" t="s">
        <v>132</v>
      </c>
      <c r="J141" s="8" t="s">
        <v>141</v>
      </c>
      <c r="N141" s="8" t="s">
        <v>144</v>
      </c>
      <c r="Q141" s="4">
        <v>13.714</v>
      </c>
    </row>
    <row r="142" spans="1:17" ht="45" x14ac:dyDescent="0.25">
      <c r="A142" s="4">
        <v>4682</v>
      </c>
      <c r="F142" s="8" t="s">
        <v>132</v>
      </c>
      <c r="J142" s="8" t="s">
        <v>141</v>
      </c>
      <c r="N142" s="8" t="s">
        <v>145</v>
      </c>
      <c r="Q142" s="4">
        <v>47.713999999999999</v>
      </c>
    </row>
    <row r="143" spans="1:17" ht="45" x14ac:dyDescent="0.25">
      <c r="A143" s="4">
        <v>4699</v>
      </c>
      <c r="F143" s="8" t="s">
        <v>132</v>
      </c>
      <c r="J143" s="8" t="s">
        <v>146</v>
      </c>
      <c r="Q143" s="4">
        <v>25</v>
      </c>
    </row>
    <row r="144" spans="1:17" ht="75" x14ac:dyDescent="0.25">
      <c r="A144" s="4">
        <v>4694</v>
      </c>
      <c r="F144" s="8" t="s">
        <v>132</v>
      </c>
      <c r="J144" s="8" t="s">
        <v>146</v>
      </c>
      <c r="N144" s="8" t="s">
        <v>147</v>
      </c>
      <c r="Q144" s="4">
        <v>10</v>
      </c>
    </row>
    <row r="145" spans="1:17" ht="60" x14ac:dyDescent="0.25">
      <c r="A145" s="4">
        <v>4695</v>
      </c>
      <c r="F145" s="8" t="s">
        <v>132</v>
      </c>
      <c r="J145" s="8" t="s">
        <v>146</v>
      </c>
      <c r="N145" s="8" t="s">
        <v>148</v>
      </c>
      <c r="Q145" s="4">
        <v>20</v>
      </c>
    </row>
    <row r="146" spans="1:17" ht="45" x14ac:dyDescent="0.25">
      <c r="A146" s="4">
        <v>4697</v>
      </c>
      <c r="F146" s="8" t="s">
        <v>132</v>
      </c>
      <c r="J146" s="8" t="s">
        <v>146</v>
      </c>
      <c r="N146" s="8" t="s">
        <v>149</v>
      </c>
      <c r="Q146" s="4">
        <v>10</v>
      </c>
    </row>
    <row r="147" spans="1:17" ht="45" x14ac:dyDescent="0.25">
      <c r="A147" s="4">
        <v>4698</v>
      </c>
      <c r="F147" s="8" t="s">
        <v>132</v>
      </c>
      <c r="J147" s="8" t="s">
        <v>146</v>
      </c>
      <c r="N147" s="8" t="s">
        <v>150</v>
      </c>
      <c r="Q147" s="4">
        <v>25</v>
      </c>
    </row>
    <row r="148" spans="1:17" ht="75" x14ac:dyDescent="0.25">
      <c r="A148" s="4">
        <v>4696</v>
      </c>
      <c r="F148" s="8" t="s">
        <v>132</v>
      </c>
      <c r="J148" s="8" t="s">
        <v>146</v>
      </c>
      <c r="N148" s="8" t="s">
        <v>151</v>
      </c>
      <c r="Q148" s="4">
        <v>35</v>
      </c>
    </row>
    <row r="149" spans="1:17" ht="30" x14ac:dyDescent="0.25">
      <c r="A149" s="4">
        <v>4739</v>
      </c>
      <c r="F149" s="8" t="s">
        <v>152</v>
      </c>
      <c r="Q149" s="4">
        <v>1</v>
      </c>
    </row>
    <row r="150" spans="1:17" ht="30" x14ac:dyDescent="0.25">
      <c r="A150" s="4">
        <v>4738</v>
      </c>
      <c r="F150" s="8" t="s">
        <v>152</v>
      </c>
      <c r="J150" s="8" t="s">
        <v>153</v>
      </c>
      <c r="Q150" s="4">
        <v>100</v>
      </c>
    </row>
    <row r="151" spans="1:17" ht="45" x14ac:dyDescent="0.25">
      <c r="A151" s="4">
        <v>4736</v>
      </c>
      <c r="F151" s="8" t="s">
        <v>152</v>
      </c>
      <c r="J151" s="8" t="s">
        <v>153</v>
      </c>
      <c r="N151" s="8" t="s">
        <v>154</v>
      </c>
      <c r="Q151" s="4">
        <v>65</v>
      </c>
    </row>
    <row r="152" spans="1:17" ht="60" x14ac:dyDescent="0.25">
      <c r="A152" s="4">
        <v>4737</v>
      </c>
      <c r="F152" s="8" t="s">
        <v>152</v>
      </c>
      <c r="J152" s="8" t="s">
        <v>153</v>
      </c>
      <c r="N152" s="8" t="s">
        <v>155</v>
      </c>
      <c r="Q152" s="4">
        <v>35</v>
      </c>
    </row>
    <row r="153" spans="1:17" x14ac:dyDescent="0.25">
      <c r="A153" s="4">
        <v>4823</v>
      </c>
      <c r="F153" s="8" t="s">
        <v>156</v>
      </c>
      <c r="Q153" s="4">
        <v>58</v>
      </c>
    </row>
    <row r="154" spans="1:17" x14ac:dyDescent="0.25">
      <c r="A154" s="4">
        <v>4801</v>
      </c>
      <c r="F154" s="8" t="s">
        <v>156</v>
      </c>
      <c r="J154" s="8" t="s">
        <v>157</v>
      </c>
      <c r="Q154" s="4">
        <v>1</v>
      </c>
    </row>
    <row r="155" spans="1:17" x14ac:dyDescent="0.25">
      <c r="A155" s="4">
        <v>4799</v>
      </c>
      <c r="F155" s="8" t="s">
        <v>156</v>
      </c>
      <c r="J155" s="8" t="s">
        <v>157</v>
      </c>
      <c r="N155" s="8" t="s">
        <v>158</v>
      </c>
      <c r="Q155" s="4">
        <v>28</v>
      </c>
    </row>
    <row r="156" spans="1:17" ht="30" x14ac:dyDescent="0.25">
      <c r="A156" s="4">
        <v>4800</v>
      </c>
      <c r="F156" s="8" t="s">
        <v>156</v>
      </c>
      <c r="J156" s="8" t="s">
        <v>157</v>
      </c>
      <c r="N156" s="8" t="s">
        <v>159</v>
      </c>
      <c r="Q156" s="4">
        <v>72</v>
      </c>
    </row>
    <row r="157" spans="1:17" x14ac:dyDescent="0.25">
      <c r="A157" s="4">
        <v>4803</v>
      </c>
      <c r="F157" s="8" t="s">
        <v>156</v>
      </c>
      <c r="J157" s="8" t="s">
        <v>160</v>
      </c>
      <c r="Q157" s="4">
        <v>1</v>
      </c>
    </row>
    <row r="158" spans="1:17" ht="45" x14ac:dyDescent="0.25">
      <c r="A158" s="4">
        <v>4802</v>
      </c>
      <c r="F158" s="8" t="s">
        <v>156</v>
      </c>
      <c r="J158" s="8" t="s">
        <v>160</v>
      </c>
      <c r="N158" s="8" t="s">
        <v>161</v>
      </c>
      <c r="Q158" s="4">
        <v>100</v>
      </c>
    </row>
    <row r="159" spans="1:17" ht="30" x14ac:dyDescent="0.25">
      <c r="A159" s="4">
        <v>4822</v>
      </c>
      <c r="F159" s="8" t="s">
        <v>156</v>
      </c>
      <c r="J159" s="8" t="s">
        <v>162</v>
      </c>
      <c r="Q159" s="4">
        <v>2</v>
      </c>
    </row>
    <row r="160" spans="1:17" ht="30" x14ac:dyDescent="0.25">
      <c r="A160" s="4">
        <v>4821</v>
      </c>
      <c r="F160" s="8" t="s">
        <v>156</v>
      </c>
      <c r="J160" s="8" t="s">
        <v>162</v>
      </c>
      <c r="N160" s="8" t="s">
        <v>163</v>
      </c>
      <c r="Q160" s="4">
        <v>100</v>
      </c>
    </row>
    <row r="161" spans="1:17" ht="30" x14ac:dyDescent="0.25">
      <c r="A161" s="4">
        <v>4820</v>
      </c>
      <c r="F161" s="8" t="s">
        <v>156</v>
      </c>
      <c r="J161" s="8" t="s">
        <v>164</v>
      </c>
      <c r="Q161" s="4">
        <v>90</v>
      </c>
    </row>
    <row r="162" spans="1:17" ht="30" x14ac:dyDescent="0.25">
      <c r="A162" s="4">
        <v>4817</v>
      </c>
      <c r="F162" s="8" t="s">
        <v>156</v>
      </c>
      <c r="J162" s="8" t="s">
        <v>164</v>
      </c>
      <c r="N162" s="8" t="s">
        <v>165</v>
      </c>
      <c r="Q162" s="4">
        <v>95</v>
      </c>
    </row>
    <row r="163" spans="1:17" ht="30" x14ac:dyDescent="0.25">
      <c r="A163" s="4">
        <v>4816</v>
      </c>
      <c r="F163" s="8" t="s">
        <v>156</v>
      </c>
      <c r="J163" s="8" t="s">
        <v>164</v>
      </c>
      <c r="N163" s="8" t="s">
        <v>166</v>
      </c>
      <c r="Q163" s="4">
        <v>3</v>
      </c>
    </row>
    <row r="164" spans="1:17" ht="30" x14ac:dyDescent="0.25">
      <c r="A164" s="4">
        <v>4819</v>
      </c>
      <c r="F164" s="8" t="s">
        <v>156</v>
      </c>
      <c r="J164" s="8" t="s">
        <v>164</v>
      </c>
      <c r="N164" s="8" t="s">
        <v>167</v>
      </c>
      <c r="Q164" s="4">
        <v>1</v>
      </c>
    </row>
    <row r="165" spans="1:17" ht="45" x14ac:dyDescent="0.25">
      <c r="A165" s="4">
        <v>4818</v>
      </c>
      <c r="F165" s="8" t="s">
        <v>156</v>
      </c>
      <c r="J165" s="8" t="s">
        <v>164</v>
      </c>
      <c r="N165" s="8" t="s">
        <v>168</v>
      </c>
      <c r="Q165" s="4">
        <v>1</v>
      </c>
    </row>
    <row r="166" spans="1:17" x14ac:dyDescent="0.25">
      <c r="A166" s="4">
        <v>4794</v>
      </c>
      <c r="F166" s="8" t="s">
        <v>156</v>
      </c>
      <c r="J166" s="8" t="s">
        <v>169</v>
      </c>
      <c r="Q166" s="4">
        <v>1</v>
      </c>
    </row>
    <row r="167" spans="1:17" ht="30" x14ac:dyDescent="0.25">
      <c r="A167" s="4">
        <v>4792</v>
      </c>
      <c r="F167" s="8" t="s">
        <v>156</v>
      </c>
      <c r="J167" s="8" t="s">
        <v>169</v>
      </c>
      <c r="N167" s="8" t="s">
        <v>170</v>
      </c>
      <c r="Q167" s="4">
        <v>3.4649999999999999</v>
      </c>
    </row>
    <row r="168" spans="1:17" ht="30" x14ac:dyDescent="0.25">
      <c r="A168" s="4">
        <v>4791</v>
      </c>
      <c r="F168" s="8" t="s">
        <v>156</v>
      </c>
      <c r="J168" s="8" t="s">
        <v>169</v>
      </c>
      <c r="N168" s="8" t="s">
        <v>171</v>
      </c>
      <c r="Q168" s="4">
        <v>69.024000000000001</v>
      </c>
    </row>
    <row r="169" spans="1:17" ht="30" x14ac:dyDescent="0.25">
      <c r="A169" s="4">
        <v>4793</v>
      </c>
      <c r="F169" s="8" t="s">
        <v>156</v>
      </c>
      <c r="J169" s="8" t="s">
        <v>169</v>
      </c>
      <c r="N169" s="8" t="s">
        <v>172</v>
      </c>
      <c r="Q169" s="4">
        <v>27.510999999999999</v>
      </c>
    </row>
    <row r="170" spans="1:17" x14ac:dyDescent="0.25">
      <c r="A170" s="4">
        <v>4815</v>
      </c>
      <c r="F170" s="8" t="s">
        <v>156</v>
      </c>
      <c r="J170" s="8" t="s">
        <v>173</v>
      </c>
      <c r="Q170" s="4">
        <v>1</v>
      </c>
    </row>
    <row r="171" spans="1:17" ht="30" x14ac:dyDescent="0.25">
      <c r="A171" s="4">
        <v>4813</v>
      </c>
      <c r="F171" s="8" t="s">
        <v>156</v>
      </c>
      <c r="J171" s="8" t="s">
        <v>173</v>
      </c>
      <c r="N171" s="8" t="s">
        <v>174</v>
      </c>
      <c r="Q171" s="4">
        <v>25.835000000000001</v>
      </c>
    </row>
    <row r="172" spans="1:17" ht="30" x14ac:dyDescent="0.25">
      <c r="A172" s="4">
        <v>4812</v>
      </c>
      <c r="F172" s="8" t="s">
        <v>156</v>
      </c>
      <c r="J172" s="8" t="s">
        <v>173</v>
      </c>
      <c r="N172" s="8" t="s">
        <v>175</v>
      </c>
      <c r="Q172" s="4">
        <v>50.377000000000002</v>
      </c>
    </row>
    <row r="173" spans="1:17" ht="45" x14ac:dyDescent="0.25">
      <c r="A173" s="4">
        <v>4814</v>
      </c>
      <c r="F173" s="8" t="s">
        <v>156</v>
      </c>
      <c r="J173" s="8" t="s">
        <v>173</v>
      </c>
      <c r="N173" s="8" t="s">
        <v>176</v>
      </c>
      <c r="Q173" s="4">
        <v>23.788</v>
      </c>
    </row>
    <row r="174" spans="1:17" x14ac:dyDescent="0.25">
      <c r="A174" s="4">
        <v>4805</v>
      </c>
      <c r="F174" s="8" t="s">
        <v>156</v>
      </c>
      <c r="J174" s="8" t="s">
        <v>177</v>
      </c>
      <c r="Q174" s="4">
        <v>1</v>
      </c>
    </row>
    <row r="175" spans="1:17" ht="45" x14ac:dyDescent="0.25">
      <c r="A175" s="4">
        <v>4804</v>
      </c>
      <c r="F175" s="8" t="s">
        <v>156</v>
      </c>
      <c r="J175" s="8" t="s">
        <v>177</v>
      </c>
      <c r="N175" s="8" t="s">
        <v>178</v>
      </c>
      <c r="Q175" s="4">
        <v>100</v>
      </c>
    </row>
    <row r="176" spans="1:17" x14ac:dyDescent="0.25">
      <c r="A176" s="4">
        <v>4798</v>
      </c>
      <c r="F176" s="8" t="s">
        <v>156</v>
      </c>
      <c r="J176" s="8" t="s">
        <v>179</v>
      </c>
      <c r="Q176" s="4">
        <v>1</v>
      </c>
    </row>
    <row r="177" spans="1:17" ht="30" x14ac:dyDescent="0.25">
      <c r="A177" s="4">
        <v>4797</v>
      </c>
      <c r="F177" s="8" t="s">
        <v>156</v>
      </c>
      <c r="J177" s="8" t="s">
        <v>179</v>
      </c>
      <c r="N177" s="8" t="s">
        <v>180</v>
      </c>
      <c r="Q177" s="4">
        <v>100</v>
      </c>
    </row>
    <row r="178" spans="1:17" ht="30" x14ac:dyDescent="0.25">
      <c r="A178" s="4">
        <v>4796</v>
      </c>
      <c r="F178" s="8" t="s">
        <v>156</v>
      </c>
      <c r="J178" s="8" t="s">
        <v>181</v>
      </c>
      <c r="Q178" s="4">
        <v>1</v>
      </c>
    </row>
    <row r="179" spans="1:17" ht="60" x14ac:dyDescent="0.25">
      <c r="A179" s="4">
        <v>4795</v>
      </c>
      <c r="F179" s="8" t="s">
        <v>156</v>
      </c>
      <c r="J179" s="8" t="s">
        <v>181</v>
      </c>
      <c r="N179" s="8" t="s">
        <v>182</v>
      </c>
      <c r="Q179" s="4">
        <v>100</v>
      </c>
    </row>
    <row r="180" spans="1:17" ht="30" x14ac:dyDescent="0.25">
      <c r="A180" s="4">
        <v>4811</v>
      </c>
      <c r="F180" s="8" t="s">
        <v>156</v>
      </c>
      <c r="J180" s="8" t="s">
        <v>183</v>
      </c>
      <c r="Q180" s="4">
        <v>1</v>
      </c>
    </row>
    <row r="181" spans="1:17" ht="30" x14ac:dyDescent="0.25">
      <c r="A181" s="4">
        <v>4809</v>
      </c>
      <c r="F181" s="8" t="s">
        <v>156</v>
      </c>
      <c r="J181" s="8" t="s">
        <v>183</v>
      </c>
      <c r="N181" s="8" t="s">
        <v>184</v>
      </c>
      <c r="Q181" s="4">
        <v>13.15</v>
      </c>
    </row>
    <row r="182" spans="1:17" ht="30" x14ac:dyDescent="0.25">
      <c r="A182" s="4">
        <v>4808</v>
      </c>
      <c r="F182" s="8" t="s">
        <v>156</v>
      </c>
      <c r="J182" s="8" t="s">
        <v>183</v>
      </c>
      <c r="N182" s="8" t="s">
        <v>185</v>
      </c>
      <c r="Q182" s="4">
        <v>17.411000000000001</v>
      </c>
    </row>
    <row r="183" spans="1:17" ht="30" x14ac:dyDescent="0.25">
      <c r="A183" s="4">
        <v>4810</v>
      </c>
      <c r="F183" s="8" t="s">
        <v>156</v>
      </c>
      <c r="J183" s="8" t="s">
        <v>183</v>
      </c>
      <c r="N183" s="8" t="s">
        <v>186</v>
      </c>
      <c r="Q183" s="4">
        <v>30.433</v>
      </c>
    </row>
    <row r="184" spans="1:17" ht="30" x14ac:dyDescent="0.25">
      <c r="A184" s="4">
        <v>4806</v>
      </c>
      <c r="F184" s="8" t="s">
        <v>156</v>
      </c>
      <c r="J184" s="8" t="s">
        <v>183</v>
      </c>
      <c r="N184" s="8" t="s">
        <v>187</v>
      </c>
      <c r="Q184" s="4">
        <v>11.752000000000001</v>
      </c>
    </row>
    <row r="185" spans="1:17" ht="30" x14ac:dyDescent="0.25">
      <c r="A185" s="4">
        <v>4807</v>
      </c>
      <c r="F185" s="8" t="s">
        <v>156</v>
      </c>
      <c r="J185" s="8" t="s">
        <v>183</v>
      </c>
      <c r="N185" s="8" t="s">
        <v>188</v>
      </c>
      <c r="Q185" s="4">
        <v>27.254000000000001</v>
      </c>
    </row>
    <row r="186" spans="1:17" ht="45" x14ac:dyDescent="0.25">
      <c r="A186" s="4">
        <v>5148</v>
      </c>
      <c r="B186" s="8" t="s">
        <v>189</v>
      </c>
      <c r="Q186" s="4">
        <v>7</v>
      </c>
    </row>
    <row r="187" spans="1:17" ht="45" x14ac:dyDescent="0.25">
      <c r="A187" s="4">
        <v>5085</v>
      </c>
      <c r="B187" s="8" t="s">
        <v>189</v>
      </c>
      <c r="F187" s="8" t="s">
        <v>190</v>
      </c>
      <c r="Q187" s="4">
        <v>40</v>
      </c>
    </row>
    <row r="188" spans="1:17" ht="45" x14ac:dyDescent="0.25">
      <c r="A188" s="4">
        <v>5084</v>
      </c>
      <c r="B188" s="8" t="s">
        <v>189</v>
      </c>
      <c r="F188" s="8" t="s">
        <v>190</v>
      </c>
      <c r="J188" s="8" t="s">
        <v>191</v>
      </c>
      <c r="Q188" s="4">
        <v>8.0440000000000005</v>
      </c>
    </row>
    <row r="189" spans="1:17" ht="60" x14ac:dyDescent="0.25">
      <c r="A189" s="4">
        <v>5083</v>
      </c>
      <c r="B189" s="8" t="s">
        <v>189</v>
      </c>
      <c r="F189" s="8" t="s">
        <v>190</v>
      </c>
      <c r="J189" s="8" t="s">
        <v>191</v>
      </c>
      <c r="N189" s="8" t="s">
        <v>192</v>
      </c>
      <c r="Q189" s="4">
        <v>35</v>
      </c>
    </row>
    <row r="190" spans="1:17" ht="45" x14ac:dyDescent="0.25">
      <c r="A190" s="4">
        <v>5082</v>
      </c>
      <c r="B190" s="8" t="s">
        <v>189</v>
      </c>
      <c r="F190" s="8" t="s">
        <v>190</v>
      </c>
      <c r="J190" s="8" t="s">
        <v>191</v>
      </c>
      <c r="N190" s="8" t="s">
        <v>193</v>
      </c>
      <c r="Q190" s="4">
        <v>35</v>
      </c>
    </row>
    <row r="191" spans="1:17" ht="45" x14ac:dyDescent="0.25">
      <c r="A191" s="4">
        <v>5081</v>
      </c>
      <c r="B191" s="8" t="s">
        <v>189</v>
      </c>
      <c r="F191" s="8" t="s">
        <v>190</v>
      </c>
      <c r="J191" s="8" t="s">
        <v>191</v>
      </c>
      <c r="N191" s="8" t="s">
        <v>194</v>
      </c>
      <c r="Q191" s="4">
        <v>30</v>
      </c>
    </row>
    <row r="192" spans="1:17" ht="45" x14ac:dyDescent="0.25">
      <c r="A192" s="4">
        <v>5080</v>
      </c>
      <c r="B192" s="8" t="s">
        <v>189</v>
      </c>
      <c r="F192" s="8" t="s">
        <v>190</v>
      </c>
      <c r="J192" s="8" t="s">
        <v>195</v>
      </c>
      <c r="Q192" s="4">
        <v>1.4850000000000001</v>
      </c>
    </row>
    <row r="193" spans="1:17" ht="45" x14ac:dyDescent="0.25">
      <c r="A193" s="4">
        <v>5079</v>
      </c>
      <c r="B193" s="8" t="s">
        <v>189</v>
      </c>
      <c r="F193" s="8" t="s">
        <v>190</v>
      </c>
      <c r="J193" s="8" t="s">
        <v>195</v>
      </c>
      <c r="N193" s="8" t="s">
        <v>196</v>
      </c>
      <c r="Q193" s="4">
        <v>15</v>
      </c>
    </row>
    <row r="194" spans="1:17" ht="45" x14ac:dyDescent="0.25">
      <c r="A194" s="4">
        <v>5078</v>
      </c>
      <c r="B194" s="8" t="s">
        <v>189</v>
      </c>
      <c r="F194" s="8" t="s">
        <v>190</v>
      </c>
      <c r="J194" s="8" t="s">
        <v>195</v>
      </c>
      <c r="N194" s="8" t="s">
        <v>197</v>
      </c>
      <c r="Q194" s="4">
        <v>85</v>
      </c>
    </row>
    <row r="195" spans="1:17" ht="45" x14ac:dyDescent="0.25">
      <c r="A195" s="4">
        <v>5077</v>
      </c>
      <c r="B195" s="8" t="s">
        <v>189</v>
      </c>
      <c r="F195" s="8" t="s">
        <v>190</v>
      </c>
      <c r="J195" s="8" t="s">
        <v>198</v>
      </c>
      <c r="Q195" s="4">
        <v>90.471000000000004</v>
      </c>
    </row>
    <row r="196" spans="1:17" ht="60" x14ac:dyDescent="0.25">
      <c r="A196" s="4">
        <v>5071</v>
      </c>
      <c r="B196" s="8" t="s">
        <v>189</v>
      </c>
      <c r="F196" s="8" t="s">
        <v>190</v>
      </c>
      <c r="J196" s="8" t="s">
        <v>198</v>
      </c>
      <c r="N196" s="8" t="s">
        <v>199</v>
      </c>
      <c r="Q196" s="4">
        <v>10</v>
      </c>
    </row>
    <row r="197" spans="1:17" ht="45" x14ac:dyDescent="0.25">
      <c r="A197" s="4">
        <v>5074</v>
      </c>
      <c r="B197" s="8" t="s">
        <v>189</v>
      </c>
      <c r="F197" s="8" t="s">
        <v>190</v>
      </c>
      <c r="J197" s="8" t="s">
        <v>198</v>
      </c>
      <c r="N197" s="8" t="s">
        <v>200</v>
      </c>
      <c r="Q197" s="4">
        <v>8</v>
      </c>
    </row>
    <row r="198" spans="1:17" ht="60" x14ac:dyDescent="0.25">
      <c r="A198" s="4">
        <v>5075</v>
      </c>
      <c r="B198" s="8" t="s">
        <v>189</v>
      </c>
      <c r="F198" s="8" t="s">
        <v>190</v>
      </c>
      <c r="J198" s="8" t="s">
        <v>198</v>
      </c>
      <c r="N198" s="8" t="s">
        <v>201</v>
      </c>
      <c r="Q198" s="4">
        <v>40</v>
      </c>
    </row>
    <row r="199" spans="1:17" ht="60" x14ac:dyDescent="0.25">
      <c r="A199" s="4">
        <v>5073</v>
      </c>
      <c r="B199" s="8" t="s">
        <v>189</v>
      </c>
      <c r="F199" s="8" t="s">
        <v>190</v>
      </c>
      <c r="J199" s="8" t="s">
        <v>198</v>
      </c>
      <c r="N199" s="8" t="s">
        <v>202</v>
      </c>
      <c r="Q199" s="4">
        <v>8</v>
      </c>
    </row>
    <row r="200" spans="1:17" ht="45" x14ac:dyDescent="0.25">
      <c r="A200" s="4">
        <v>5076</v>
      </c>
      <c r="B200" s="8" t="s">
        <v>189</v>
      </c>
      <c r="F200" s="8" t="s">
        <v>190</v>
      </c>
      <c r="J200" s="8" t="s">
        <v>198</v>
      </c>
      <c r="N200" s="8" t="s">
        <v>203</v>
      </c>
      <c r="Q200" s="4">
        <v>17</v>
      </c>
    </row>
    <row r="201" spans="1:17" ht="45" x14ac:dyDescent="0.25">
      <c r="A201" s="4">
        <v>5070</v>
      </c>
      <c r="B201" s="8" t="s">
        <v>189</v>
      </c>
      <c r="F201" s="8" t="s">
        <v>190</v>
      </c>
      <c r="J201" s="8" t="s">
        <v>198</v>
      </c>
      <c r="N201" s="8" t="s">
        <v>204</v>
      </c>
      <c r="Q201" s="4">
        <v>8</v>
      </c>
    </row>
    <row r="202" spans="1:17" ht="45" x14ac:dyDescent="0.25">
      <c r="A202" s="4">
        <v>5072</v>
      </c>
      <c r="B202" s="8" t="s">
        <v>189</v>
      </c>
      <c r="F202" s="8" t="s">
        <v>190</v>
      </c>
      <c r="J202" s="8" t="s">
        <v>198</v>
      </c>
      <c r="N202" s="8" t="s">
        <v>205</v>
      </c>
      <c r="Q202" s="4">
        <v>7</v>
      </c>
    </row>
    <row r="203" spans="1:17" ht="45" x14ac:dyDescent="0.25">
      <c r="A203" s="4">
        <v>5069</v>
      </c>
      <c r="B203" s="8" t="s">
        <v>189</v>
      </c>
      <c r="F203" s="8" t="s">
        <v>190</v>
      </c>
      <c r="J203" s="8" t="s">
        <v>198</v>
      </c>
      <c r="N203" s="8" t="s">
        <v>206</v>
      </c>
      <c r="Q203" s="4">
        <v>2</v>
      </c>
    </row>
    <row r="204" spans="1:17" ht="45" x14ac:dyDescent="0.25">
      <c r="A204" s="4">
        <v>5147</v>
      </c>
      <c r="B204" s="8" t="s">
        <v>189</v>
      </c>
      <c r="F204" s="8" t="s">
        <v>207</v>
      </c>
      <c r="Q204" s="4">
        <v>30</v>
      </c>
    </row>
    <row r="205" spans="1:17" ht="45" x14ac:dyDescent="0.25">
      <c r="A205" s="4">
        <v>5128</v>
      </c>
      <c r="B205" s="8" t="s">
        <v>189</v>
      </c>
      <c r="F205" s="8" t="s">
        <v>207</v>
      </c>
      <c r="J205" s="8" t="s">
        <v>208</v>
      </c>
      <c r="Q205" s="4">
        <v>81.926000000000002</v>
      </c>
    </row>
    <row r="206" spans="1:17" ht="45" x14ac:dyDescent="0.25">
      <c r="A206" s="4">
        <v>5112</v>
      </c>
      <c r="B206" s="8" t="s">
        <v>189</v>
      </c>
      <c r="F206" s="8" t="s">
        <v>207</v>
      </c>
      <c r="J206" s="8" t="s">
        <v>208</v>
      </c>
      <c r="N206" s="8" t="s">
        <v>209</v>
      </c>
      <c r="Q206" s="4">
        <v>3.9590000000000001</v>
      </c>
    </row>
    <row r="207" spans="1:17" ht="45" x14ac:dyDescent="0.25">
      <c r="A207" s="4">
        <v>5121</v>
      </c>
      <c r="B207" s="8" t="s">
        <v>189</v>
      </c>
      <c r="F207" s="8" t="s">
        <v>207</v>
      </c>
      <c r="J207" s="8" t="s">
        <v>208</v>
      </c>
      <c r="N207" s="8" t="s">
        <v>210</v>
      </c>
      <c r="Q207" s="4">
        <v>3.3260000000000001</v>
      </c>
    </row>
    <row r="208" spans="1:17" ht="45" x14ac:dyDescent="0.25">
      <c r="A208" s="4">
        <v>5117</v>
      </c>
      <c r="B208" s="8" t="s">
        <v>189</v>
      </c>
      <c r="F208" s="8" t="s">
        <v>207</v>
      </c>
      <c r="J208" s="8" t="s">
        <v>208</v>
      </c>
      <c r="N208" s="8" t="s">
        <v>211</v>
      </c>
      <c r="Q208" s="4">
        <v>4.9960000000000004</v>
      </c>
    </row>
    <row r="209" spans="1:17" ht="45" x14ac:dyDescent="0.25">
      <c r="A209" s="4">
        <v>5122</v>
      </c>
      <c r="B209" s="8" t="s">
        <v>189</v>
      </c>
      <c r="F209" s="8" t="s">
        <v>207</v>
      </c>
      <c r="J209" s="8" t="s">
        <v>208</v>
      </c>
      <c r="N209" s="8" t="s">
        <v>212</v>
      </c>
      <c r="Q209" s="4">
        <v>5.5430000000000001</v>
      </c>
    </row>
    <row r="210" spans="1:17" ht="45" x14ac:dyDescent="0.25">
      <c r="A210" s="4">
        <v>5124</v>
      </c>
      <c r="B210" s="8" t="s">
        <v>189</v>
      </c>
      <c r="F210" s="8" t="s">
        <v>207</v>
      </c>
      <c r="J210" s="8" t="s">
        <v>208</v>
      </c>
      <c r="N210" s="8" t="s">
        <v>213</v>
      </c>
      <c r="Q210" s="4">
        <v>11.64</v>
      </c>
    </row>
    <row r="211" spans="1:17" ht="45" x14ac:dyDescent="0.25">
      <c r="A211" s="4">
        <v>5119</v>
      </c>
      <c r="B211" s="8" t="s">
        <v>189</v>
      </c>
      <c r="F211" s="8" t="s">
        <v>207</v>
      </c>
      <c r="J211" s="8" t="s">
        <v>208</v>
      </c>
      <c r="N211" s="8" t="s">
        <v>214</v>
      </c>
      <c r="Q211" s="4">
        <v>0.95199999999999996</v>
      </c>
    </row>
    <row r="212" spans="1:17" ht="60" x14ac:dyDescent="0.25">
      <c r="A212" s="4">
        <v>5110</v>
      </c>
      <c r="B212" s="8" t="s">
        <v>189</v>
      </c>
      <c r="F212" s="8" t="s">
        <v>207</v>
      </c>
      <c r="J212" s="8" t="s">
        <v>208</v>
      </c>
      <c r="N212" s="8" t="s">
        <v>215</v>
      </c>
      <c r="Q212" s="4">
        <v>3.0409999999999999</v>
      </c>
    </row>
    <row r="213" spans="1:17" ht="45" x14ac:dyDescent="0.25">
      <c r="A213" s="4">
        <v>5120</v>
      </c>
      <c r="B213" s="8" t="s">
        <v>189</v>
      </c>
      <c r="F213" s="8" t="s">
        <v>207</v>
      </c>
      <c r="J213" s="8" t="s">
        <v>208</v>
      </c>
      <c r="N213" s="8" t="s">
        <v>216</v>
      </c>
      <c r="Q213" s="4">
        <v>1.901</v>
      </c>
    </row>
    <row r="214" spans="1:17" ht="75" x14ac:dyDescent="0.25">
      <c r="A214" s="4">
        <v>5115</v>
      </c>
      <c r="B214" s="8" t="s">
        <v>189</v>
      </c>
      <c r="F214" s="8" t="s">
        <v>207</v>
      </c>
      <c r="J214" s="8" t="s">
        <v>208</v>
      </c>
      <c r="N214" s="8" t="s">
        <v>217</v>
      </c>
      <c r="Q214" s="4">
        <v>2.2170000000000001</v>
      </c>
    </row>
    <row r="215" spans="1:17" ht="45" x14ac:dyDescent="0.25">
      <c r="A215" s="4">
        <v>5113</v>
      </c>
      <c r="B215" s="8" t="s">
        <v>189</v>
      </c>
      <c r="F215" s="8" t="s">
        <v>207</v>
      </c>
      <c r="J215" s="8" t="s">
        <v>208</v>
      </c>
      <c r="N215" s="8" t="s">
        <v>218</v>
      </c>
      <c r="Q215" s="4">
        <v>6.9690000000000003</v>
      </c>
    </row>
    <row r="216" spans="1:17" ht="45" x14ac:dyDescent="0.25">
      <c r="A216" s="4">
        <v>5116</v>
      </c>
      <c r="B216" s="8" t="s">
        <v>189</v>
      </c>
      <c r="F216" s="8" t="s">
        <v>207</v>
      </c>
      <c r="J216" s="8" t="s">
        <v>208</v>
      </c>
      <c r="N216" s="8" t="s">
        <v>219</v>
      </c>
      <c r="Q216" s="4">
        <v>0.95</v>
      </c>
    </row>
    <row r="217" spans="1:17" ht="45" x14ac:dyDescent="0.25">
      <c r="A217" s="4">
        <v>5114</v>
      </c>
      <c r="B217" s="8" t="s">
        <v>189</v>
      </c>
      <c r="F217" s="8" t="s">
        <v>207</v>
      </c>
      <c r="J217" s="8" t="s">
        <v>208</v>
      </c>
      <c r="N217" s="8" t="s">
        <v>220</v>
      </c>
      <c r="Q217" s="4">
        <v>39.332999999999998</v>
      </c>
    </row>
    <row r="218" spans="1:17" ht="45" x14ac:dyDescent="0.25">
      <c r="A218" s="4">
        <v>5127</v>
      </c>
      <c r="B218" s="8" t="s">
        <v>189</v>
      </c>
      <c r="F218" s="8" t="s">
        <v>207</v>
      </c>
      <c r="J218" s="8" t="s">
        <v>208</v>
      </c>
      <c r="N218" s="8" t="s">
        <v>221</v>
      </c>
      <c r="Q218" s="4">
        <v>3.8010000000000002</v>
      </c>
    </row>
    <row r="219" spans="1:17" ht="45" x14ac:dyDescent="0.25">
      <c r="A219" s="4">
        <v>5123</v>
      </c>
      <c r="B219" s="8" t="s">
        <v>189</v>
      </c>
      <c r="F219" s="8" t="s">
        <v>207</v>
      </c>
      <c r="J219" s="8" t="s">
        <v>208</v>
      </c>
      <c r="N219" s="8" t="s">
        <v>222</v>
      </c>
      <c r="Q219" s="4">
        <v>3.2469999999999999</v>
      </c>
    </row>
    <row r="220" spans="1:17" ht="45" x14ac:dyDescent="0.25">
      <c r="A220" s="4">
        <v>5126</v>
      </c>
      <c r="B220" s="8" t="s">
        <v>189</v>
      </c>
      <c r="F220" s="8" t="s">
        <v>207</v>
      </c>
      <c r="J220" s="8" t="s">
        <v>208</v>
      </c>
      <c r="N220" s="8" t="s">
        <v>223</v>
      </c>
      <c r="Q220" s="4">
        <v>1.1879999999999999</v>
      </c>
    </row>
    <row r="221" spans="1:17" ht="45" x14ac:dyDescent="0.25">
      <c r="A221" s="4">
        <v>5125</v>
      </c>
      <c r="B221" s="8" t="s">
        <v>189</v>
      </c>
      <c r="F221" s="8" t="s">
        <v>207</v>
      </c>
      <c r="J221" s="8" t="s">
        <v>208</v>
      </c>
      <c r="N221" s="8" t="s">
        <v>224</v>
      </c>
      <c r="Q221" s="4">
        <v>1.663</v>
      </c>
    </row>
    <row r="222" spans="1:17" ht="45" x14ac:dyDescent="0.25">
      <c r="A222" s="4">
        <v>5111</v>
      </c>
      <c r="B222" s="8" t="s">
        <v>189</v>
      </c>
      <c r="F222" s="8" t="s">
        <v>207</v>
      </c>
      <c r="J222" s="8" t="s">
        <v>208</v>
      </c>
      <c r="N222" s="8" t="s">
        <v>225</v>
      </c>
      <c r="Q222" s="4">
        <v>0.998</v>
      </c>
    </row>
    <row r="223" spans="1:17" ht="45" x14ac:dyDescent="0.25">
      <c r="A223" s="4">
        <v>5118</v>
      </c>
      <c r="B223" s="8" t="s">
        <v>189</v>
      </c>
      <c r="F223" s="8" t="s">
        <v>207</v>
      </c>
      <c r="J223" s="8" t="s">
        <v>208</v>
      </c>
      <c r="N223" s="8" t="s">
        <v>226</v>
      </c>
      <c r="Q223" s="4">
        <v>4.2759999999999998</v>
      </c>
    </row>
    <row r="224" spans="1:17" ht="45" x14ac:dyDescent="0.25">
      <c r="A224" s="4">
        <v>5146</v>
      </c>
      <c r="B224" s="8" t="s">
        <v>189</v>
      </c>
      <c r="F224" s="8" t="s">
        <v>207</v>
      </c>
      <c r="J224" s="8" t="s">
        <v>227</v>
      </c>
      <c r="Q224" s="4">
        <v>10.353999999999999</v>
      </c>
    </row>
    <row r="225" spans="1:17" ht="45" x14ac:dyDescent="0.25">
      <c r="A225" s="4">
        <v>5144</v>
      </c>
      <c r="B225" s="8" t="s">
        <v>189</v>
      </c>
      <c r="F225" s="8" t="s">
        <v>207</v>
      </c>
      <c r="J225" s="8" t="s">
        <v>227</v>
      </c>
      <c r="N225" s="8" t="s">
        <v>228</v>
      </c>
      <c r="Q225" s="4">
        <v>6.7670000000000003</v>
      </c>
    </row>
    <row r="226" spans="1:17" ht="45" x14ac:dyDescent="0.25">
      <c r="A226" s="4">
        <v>5140</v>
      </c>
      <c r="B226" s="8" t="s">
        <v>189</v>
      </c>
      <c r="F226" s="8" t="s">
        <v>207</v>
      </c>
      <c r="J226" s="8" t="s">
        <v>227</v>
      </c>
      <c r="N226" s="8" t="s">
        <v>229</v>
      </c>
      <c r="Q226" s="4">
        <v>9.3979999999999997</v>
      </c>
    </row>
    <row r="227" spans="1:17" ht="45" x14ac:dyDescent="0.25">
      <c r="A227" s="4">
        <v>5143</v>
      </c>
      <c r="B227" s="8" t="s">
        <v>189</v>
      </c>
      <c r="F227" s="8" t="s">
        <v>207</v>
      </c>
      <c r="J227" s="8" t="s">
        <v>227</v>
      </c>
      <c r="N227" s="8" t="s">
        <v>230</v>
      </c>
      <c r="Q227" s="4">
        <v>9.3979999999999997</v>
      </c>
    </row>
    <row r="228" spans="1:17" ht="45" x14ac:dyDescent="0.25">
      <c r="A228" s="4">
        <v>5141</v>
      </c>
      <c r="B228" s="8" t="s">
        <v>189</v>
      </c>
      <c r="F228" s="8" t="s">
        <v>207</v>
      </c>
      <c r="J228" s="8" t="s">
        <v>227</v>
      </c>
      <c r="N228" s="8" t="s">
        <v>231</v>
      </c>
      <c r="Q228" s="4">
        <v>52.256</v>
      </c>
    </row>
    <row r="229" spans="1:17" ht="45" x14ac:dyDescent="0.25">
      <c r="A229" s="4">
        <v>5139</v>
      </c>
      <c r="B229" s="8" t="s">
        <v>189</v>
      </c>
      <c r="F229" s="8" t="s">
        <v>207</v>
      </c>
      <c r="J229" s="8" t="s">
        <v>227</v>
      </c>
      <c r="N229" s="8" t="s">
        <v>232</v>
      </c>
      <c r="Q229" s="4">
        <v>5.6390000000000002</v>
      </c>
    </row>
    <row r="230" spans="1:17" ht="45" x14ac:dyDescent="0.25">
      <c r="A230" s="4">
        <v>5145</v>
      </c>
      <c r="B230" s="8" t="s">
        <v>189</v>
      </c>
      <c r="F230" s="8" t="s">
        <v>207</v>
      </c>
      <c r="J230" s="8" t="s">
        <v>227</v>
      </c>
      <c r="N230" s="8" t="s">
        <v>233</v>
      </c>
      <c r="Q230" s="4">
        <v>7.1429999999999998</v>
      </c>
    </row>
    <row r="231" spans="1:17" ht="45" x14ac:dyDescent="0.25">
      <c r="A231" s="4">
        <v>5142</v>
      </c>
      <c r="B231" s="8" t="s">
        <v>189</v>
      </c>
      <c r="F231" s="8" t="s">
        <v>207</v>
      </c>
      <c r="J231" s="8" t="s">
        <v>227</v>
      </c>
      <c r="N231" s="8" t="s">
        <v>234</v>
      </c>
      <c r="Q231" s="4">
        <v>9.3979999999999997</v>
      </c>
    </row>
    <row r="232" spans="1:17" ht="45" x14ac:dyDescent="0.25">
      <c r="A232" s="4">
        <v>5134</v>
      </c>
      <c r="B232" s="8" t="s">
        <v>189</v>
      </c>
      <c r="F232" s="8" t="s">
        <v>207</v>
      </c>
      <c r="J232" s="8" t="s">
        <v>235</v>
      </c>
      <c r="Q232" s="4">
        <v>4.5670000000000002</v>
      </c>
    </row>
    <row r="233" spans="1:17" ht="45" x14ac:dyDescent="0.25">
      <c r="A233" s="4">
        <v>5131</v>
      </c>
      <c r="B233" s="8" t="s">
        <v>189</v>
      </c>
      <c r="F233" s="8" t="s">
        <v>207</v>
      </c>
      <c r="J233" s="8" t="s">
        <v>235</v>
      </c>
      <c r="N233" s="8" t="s">
        <v>236</v>
      </c>
      <c r="Q233" s="4">
        <v>20.454999999999998</v>
      </c>
    </row>
    <row r="234" spans="1:17" ht="60" x14ac:dyDescent="0.25">
      <c r="A234" s="4">
        <v>5132</v>
      </c>
      <c r="B234" s="8" t="s">
        <v>189</v>
      </c>
      <c r="F234" s="8" t="s">
        <v>207</v>
      </c>
      <c r="J234" s="8" t="s">
        <v>235</v>
      </c>
      <c r="N234" s="8" t="s">
        <v>237</v>
      </c>
      <c r="Q234" s="4">
        <v>11.648</v>
      </c>
    </row>
    <row r="235" spans="1:17" ht="45" x14ac:dyDescent="0.25">
      <c r="A235" s="4">
        <v>5133</v>
      </c>
      <c r="B235" s="8" t="s">
        <v>189</v>
      </c>
      <c r="F235" s="8" t="s">
        <v>207</v>
      </c>
      <c r="J235" s="8" t="s">
        <v>235</v>
      </c>
      <c r="N235" s="8" t="s">
        <v>238</v>
      </c>
      <c r="Q235" s="4">
        <v>8.5229999999999997</v>
      </c>
    </row>
    <row r="236" spans="1:17" ht="45" x14ac:dyDescent="0.25">
      <c r="A236" s="4">
        <v>5129</v>
      </c>
      <c r="B236" s="8" t="s">
        <v>189</v>
      </c>
      <c r="F236" s="8" t="s">
        <v>207</v>
      </c>
      <c r="J236" s="8" t="s">
        <v>235</v>
      </c>
      <c r="N236" s="8" t="s">
        <v>239</v>
      </c>
      <c r="Q236" s="4">
        <v>38.067999999999998</v>
      </c>
    </row>
    <row r="237" spans="1:17" ht="45" x14ac:dyDescent="0.25">
      <c r="A237" s="4">
        <v>5130</v>
      </c>
      <c r="B237" s="8" t="s">
        <v>189</v>
      </c>
      <c r="F237" s="8" t="s">
        <v>207</v>
      </c>
      <c r="J237" s="8" t="s">
        <v>235</v>
      </c>
      <c r="N237" s="8" t="s">
        <v>240</v>
      </c>
      <c r="Q237" s="4">
        <v>21.306000000000001</v>
      </c>
    </row>
    <row r="238" spans="1:17" ht="45" x14ac:dyDescent="0.25">
      <c r="A238" s="4">
        <v>5138</v>
      </c>
      <c r="B238" s="8" t="s">
        <v>189</v>
      </c>
      <c r="F238" s="8" t="s">
        <v>207</v>
      </c>
      <c r="J238" s="8" t="s">
        <v>241</v>
      </c>
      <c r="Q238" s="4">
        <v>3.153</v>
      </c>
    </row>
    <row r="239" spans="1:17" ht="45" x14ac:dyDescent="0.25">
      <c r="A239" s="4">
        <v>5136</v>
      </c>
      <c r="B239" s="8" t="s">
        <v>189</v>
      </c>
      <c r="F239" s="8" t="s">
        <v>207</v>
      </c>
      <c r="J239" s="8" t="s">
        <v>241</v>
      </c>
      <c r="N239" s="8" t="s">
        <v>242</v>
      </c>
      <c r="Q239" s="4">
        <v>30.864000000000001</v>
      </c>
    </row>
    <row r="240" spans="1:17" ht="45" x14ac:dyDescent="0.25">
      <c r="A240" s="4">
        <v>5135</v>
      </c>
      <c r="B240" s="8" t="s">
        <v>189</v>
      </c>
      <c r="F240" s="8" t="s">
        <v>207</v>
      </c>
      <c r="J240" s="8" t="s">
        <v>241</v>
      </c>
      <c r="N240" s="8" t="s">
        <v>243</v>
      </c>
      <c r="Q240" s="4">
        <v>30.041</v>
      </c>
    </row>
    <row r="241" spans="1:17" ht="45" x14ac:dyDescent="0.25">
      <c r="A241" s="4">
        <v>5137</v>
      </c>
      <c r="B241" s="8" t="s">
        <v>189</v>
      </c>
      <c r="F241" s="8" t="s">
        <v>207</v>
      </c>
      <c r="J241" s="8" t="s">
        <v>241</v>
      </c>
      <c r="N241" s="8" t="s">
        <v>244</v>
      </c>
      <c r="Q241" s="4">
        <v>39.094999999999999</v>
      </c>
    </row>
    <row r="242" spans="1:17" ht="45" x14ac:dyDescent="0.25">
      <c r="A242" s="4">
        <v>5068</v>
      </c>
      <c r="B242" s="8" t="s">
        <v>189</v>
      </c>
      <c r="F242" s="8" t="s">
        <v>245</v>
      </c>
      <c r="Q242" s="4">
        <v>5</v>
      </c>
    </row>
    <row r="243" spans="1:17" ht="45" x14ac:dyDescent="0.25">
      <c r="A243" s="4">
        <v>5060</v>
      </c>
      <c r="B243" s="8" t="s">
        <v>189</v>
      </c>
      <c r="F243" s="8" t="s">
        <v>245</v>
      </c>
      <c r="J243" s="8" t="s">
        <v>246</v>
      </c>
      <c r="Q243" s="4">
        <v>36.090000000000003</v>
      </c>
    </row>
    <row r="244" spans="1:17" ht="75" x14ac:dyDescent="0.25">
      <c r="A244" s="4">
        <v>5057</v>
      </c>
      <c r="B244" s="8" t="s">
        <v>189</v>
      </c>
      <c r="F244" s="8" t="s">
        <v>245</v>
      </c>
      <c r="J244" s="8" t="s">
        <v>246</v>
      </c>
      <c r="N244" s="8" t="s">
        <v>247</v>
      </c>
      <c r="Q244" s="4">
        <v>55</v>
      </c>
    </row>
    <row r="245" spans="1:17" ht="60" x14ac:dyDescent="0.25">
      <c r="A245" s="4">
        <v>5059</v>
      </c>
      <c r="B245" s="8" t="s">
        <v>189</v>
      </c>
      <c r="F245" s="8" t="s">
        <v>245</v>
      </c>
      <c r="J245" s="8" t="s">
        <v>246</v>
      </c>
      <c r="N245" s="8" t="s">
        <v>248</v>
      </c>
      <c r="Q245" s="4">
        <v>5</v>
      </c>
    </row>
    <row r="246" spans="1:17" ht="45" x14ac:dyDescent="0.25">
      <c r="A246" s="4">
        <v>5058</v>
      </c>
      <c r="B246" s="8" t="s">
        <v>189</v>
      </c>
      <c r="F246" s="8" t="s">
        <v>245</v>
      </c>
      <c r="J246" s="8" t="s">
        <v>246</v>
      </c>
      <c r="N246" s="8" t="s">
        <v>249</v>
      </c>
      <c r="Q246" s="4">
        <v>40</v>
      </c>
    </row>
    <row r="247" spans="1:17" ht="45" x14ac:dyDescent="0.25">
      <c r="A247" s="4">
        <v>5064</v>
      </c>
      <c r="B247" s="8" t="s">
        <v>189</v>
      </c>
      <c r="F247" s="8" t="s">
        <v>245</v>
      </c>
      <c r="J247" s="8" t="s">
        <v>250</v>
      </c>
      <c r="Q247" s="4">
        <v>18.797000000000001</v>
      </c>
    </row>
    <row r="248" spans="1:17" ht="45" x14ac:dyDescent="0.25">
      <c r="A248" s="4">
        <v>5062</v>
      </c>
      <c r="B248" s="8" t="s">
        <v>189</v>
      </c>
      <c r="F248" s="8" t="s">
        <v>245</v>
      </c>
      <c r="J248" s="8" t="s">
        <v>250</v>
      </c>
      <c r="N248" s="8" t="s">
        <v>251</v>
      </c>
      <c r="Q248" s="4">
        <v>50</v>
      </c>
    </row>
    <row r="249" spans="1:17" ht="45" x14ac:dyDescent="0.25">
      <c r="A249" s="4">
        <v>5063</v>
      </c>
      <c r="B249" s="8" t="s">
        <v>189</v>
      </c>
      <c r="F249" s="8" t="s">
        <v>245</v>
      </c>
      <c r="J249" s="8" t="s">
        <v>250</v>
      </c>
      <c r="N249" s="8" t="s">
        <v>252</v>
      </c>
      <c r="Q249" s="4">
        <v>25</v>
      </c>
    </row>
    <row r="250" spans="1:17" ht="45" x14ac:dyDescent="0.25">
      <c r="A250" s="4">
        <v>5061</v>
      </c>
      <c r="B250" s="8" t="s">
        <v>189</v>
      </c>
      <c r="F250" s="8" t="s">
        <v>245</v>
      </c>
      <c r="J250" s="8" t="s">
        <v>250</v>
      </c>
      <c r="N250" s="8" t="s">
        <v>253</v>
      </c>
      <c r="Q250" s="4">
        <v>25</v>
      </c>
    </row>
    <row r="251" spans="1:17" ht="45" x14ac:dyDescent="0.25">
      <c r="A251" s="4">
        <v>5067</v>
      </c>
      <c r="B251" s="8" t="s">
        <v>189</v>
      </c>
      <c r="F251" s="8" t="s">
        <v>245</v>
      </c>
      <c r="J251" s="8" t="s">
        <v>254</v>
      </c>
      <c r="Q251" s="4">
        <v>45.113</v>
      </c>
    </row>
    <row r="252" spans="1:17" ht="45" x14ac:dyDescent="0.25">
      <c r="A252" s="4">
        <v>5065</v>
      </c>
      <c r="B252" s="8" t="s">
        <v>189</v>
      </c>
      <c r="F252" s="8" t="s">
        <v>245</v>
      </c>
      <c r="J252" s="8" t="s">
        <v>254</v>
      </c>
      <c r="N252" s="8" t="s">
        <v>255</v>
      </c>
      <c r="Q252" s="4">
        <v>25</v>
      </c>
    </row>
    <row r="253" spans="1:17" ht="45" x14ac:dyDescent="0.25">
      <c r="A253" s="4">
        <v>5066</v>
      </c>
      <c r="B253" s="8" t="s">
        <v>189</v>
      </c>
      <c r="F253" s="8" t="s">
        <v>245</v>
      </c>
      <c r="J253" s="8" t="s">
        <v>254</v>
      </c>
      <c r="N253" s="8" t="s">
        <v>256</v>
      </c>
      <c r="Q253" s="4">
        <v>75</v>
      </c>
    </row>
    <row r="254" spans="1:17" ht="45" x14ac:dyDescent="0.25">
      <c r="A254" s="4">
        <v>5109</v>
      </c>
      <c r="B254" s="8" t="s">
        <v>189</v>
      </c>
      <c r="F254" s="8" t="s">
        <v>257</v>
      </c>
      <c r="Q254" s="4">
        <v>25</v>
      </c>
    </row>
    <row r="255" spans="1:17" ht="45" x14ac:dyDescent="0.25">
      <c r="A255" s="4">
        <v>5102</v>
      </c>
      <c r="B255" s="8" t="s">
        <v>189</v>
      </c>
      <c r="F255" s="8" t="s">
        <v>257</v>
      </c>
      <c r="J255" s="8" t="s">
        <v>258</v>
      </c>
      <c r="Q255" s="4">
        <v>8.8800000000000008</v>
      </c>
    </row>
    <row r="256" spans="1:17" ht="45" x14ac:dyDescent="0.25">
      <c r="A256" s="4">
        <v>5101</v>
      </c>
      <c r="B256" s="8" t="s">
        <v>189</v>
      </c>
      <c r="F256" s="8" t="s">
        <v>257</v>
      </c>
      <c r="J256" s="8" t="s">
        <v>258</v>
      </c>
      <c r="N256" s="8" t="s">
        <v>259</v>
      </c>
      <c r="Q256" s="4">
        <v>50</v>
      </c>
    </row>
    <row r="257" spans="1:17" ht="60" x14ac:dyDescent="0.25">
      <c r="A257" s="4">
        <v>5100</v>
      </c>
      <c r="B257" s="8" t="s">
        <v>189</v>
      </c>
      <c r="F257" s="8" t="s">
        <v>257</v>
      </c>
      <c r="J257" s="8" t="s">
        <v>258</v>
      </c>
      <c r="N257" s="8" t="s">
        <v>260</v>
      </c>
      <c r="Q257" s="4">
        <v>50</v>
      </c>
    </row>
    <row r="258" spans="1:17" ht="45" x14ac:dyDescent="0.25">
      <c r="A258" s="4">
        <v>5099</v>
      </c>
      <c r="B258" s="8" t="s">
        <v>189</v>
      </c>
      <c r="F258" s="8" t="s">
        <v>257</v>
      </c>
      <c r="J258" s="8" t="s">
        <v>261</v>
      </c>
      <c r="Q258" s="4">
        <v>15.992000000000001</v>
      </c>
    </row>
    <row r="259" spans="1:17" ht="45" x14ac:dyDescent="0.25">
      <c r="A259" s="4">
        <v>5097</v>
      </c>
      <c r="B259" s="8" t="s">
        <v>189</v>
      </c>
      <c r="F259" s="8" t="s">
        <v>257</v>
      </c>
      <c r="J259" s="8" t="s">
        <v>261</v>
      </c>
      <c r="N259" s="8" t="s">
        <v>262</v>
      </c>
      <c r="Q259" s="4">
        <v>7</v>
      </c>
    </row>
    <row r="260" spans="1:17" ht="45" x14ac:dyDescent="0.25">
      <c r="A260" s="4">
        <v>5094</v>
      </c>
      <c r="B260" s="8" t="s">
        <v>189</v>
      </c>
      <c r="F260" s="8" t="s">
        <v>257</v>
      </c>
      <c r="J260" s="8" t="s">
        <v>261</v>
      </c>
      <c r="N260" s="8" t="s">
        <v>263</v>
      </c>
      <c r="Q260" s="4">
        <v>25</v>
      </c>
    </row>
    <row r="261" spans="1:17" ht="45" x14ac:dyDescent="0.25">
      <c r="A261" s="4">
        <v>5093</v>
      </c>
      <c r="B261" s="8" t="s">
        <v>189</v>
      </c>
      <c r="F261" s="8" t="s">
        <v>257</v>
      </c>
      <c r="J261" s="8" t="s">
        <v>261</v>
      </c>
      <c r="N261" s="8" t="s">
        <v>264</v>
      </c>
      <c r="Q261" s="4">
        <v>25</v>
      </c>
    </row>
    <row r="262" spans="1:17" ht="45" x14ac:dyDescent="0.25">
      <c r="A262" s="4">
        <v>5095</v>
      </c>
      <c r="B262" s="8" t="s">
        <v>189</v>
      </c>
      <c r="F262" s="8" t="s">
        <v>257</v>
      </c>
      <c r="J262" s="8" t="s">
        <v>261</v>
      </c>
      <c r="N262" s="8" t="s">
        <v>265</v>
      </c>
      <c r="Q262" s="4">
        <v>9</v>
      </c>
    </row>
    <row r="263" spans="1:17" ht="45" x14ac:dyDescent="0.25">
      <c r="A263" s="4">
        <v>5096</v>
      </c>
      <c r="B263" s="8" t="s">
        <v>189</v>
      </c>
      <c r="F263" s="8" t="s">
        <v>257</v>
      </c>
      <c r="J263" s="8" t="s">
        <v>261</v>
      </c>
      <c r="N263" s="8" t="s">
        <v>266</v>
      </c>
      <c r="Q263" s="4">
        <v>9</v>
      </c>
    </row>
    <row r="264" spans="1:17" ht="45" x14ac:dyDescent="0.25">
      <c r="A264" s="4">
        <v>5098</v>
      </c>
      <c r="B264" s="8" t="s">
        <v>189</v>
      </c>
      <c r="F264" s="8" t="s">
        <v>257</v>
      </c>
      <c r="J264" s="8" t="s">
        <v>261</v>
      </c>
      <c r="N264" s="8" t="s">
        <v>267</v>
      </c>
      <c r="Q264" s="4">
        <v>25</v>
      </c>
    </row>
    <row r="265" spans="1:17" ht="45" x14ac:dyDescent="0.25">
      <c r="A265" s="4">
        <v>5108</v>
      </c>
      <c r="B265" s="8" t="s">
        <v>189</v>
      </c>
      <c r="F265" s="8" t="s">
        <v>257</v>
      </c>
      <c r="J265" s="8" t="s">
        <v>268</v>
      </c>
      <c r="Q265" s="4">
        <v>53.505000000000003</v>
      </c>
    </row>
    <row r="266" spans="1:17" ht="45" x14ac:dyDescent="0.25">
      <c r="A266" s="4">
        <v>5107</v>
      </c>
      <c r="B266" s="8" t="s">
        <v>189</v>
      </c>
      <c r="F266" s="8" t="s">
        <v>257</v>
      </c>
      <c r="J266" s="8" t="s">
        <v>268</v>
      </c>
      <c r="N266" s="8" t="s">
        <v>269</v>
      </c>
      <c r="Q266" s="4">
        <v>5</v>
      </c>
    </row>
    <row r="267" spans="1:17" ht="45" x14ac:dyDescent="0.25">
      <c r="A267" s="4">
        <v>5103</v>
      </c>
      <c r="B267" s="8" t="s">
        <v>189</v>
      </c>
      <c r="F267" s="8" t="s">
        <v>257</v>
      </c>
      <c r="J267" s="8" t="s">
        <v>268</v>
      </c>
      <c r="N267" s="8" t="s">
        <v>270</v>
      </c>
      <c r="Q267" s="4">
        <v>80</v>
      </c>
    </row>
    <row r="268" spans="1:17" ht="45" x14ac:dyDescent="0.25">
      <c r="A268" s="4">
        <v>5106</v>
      </c>
      <c r="B268" s="8" t="s">
        <v>189</v>
      </c>
      <c r="F268" s="8" t="s">
        <v>257</v>
      </c>
      <c r="J268" s="8" t="s">
        <v>268</v>
      </c>
      <c r="N268" s="8" t="s">
        <v>271</v>
      </c>
      <c r="Q268" s="4">
        <v>5</v>
      </c>
    </row>
    <row r="269" spans="1:17" ht="45" x14ac:dyDescent="0.25">
      <c r="A269" s="4">
        <v>5105</v>
      </c>
      <c r="B269" s="8" t="s">
        <v>189</v>
      </c>
      <c r="F269" s="8" t="s">
        <v>257</v>
      </c>
      <c r="J269" s="8" t="s">
        <v>268</v>
      </c>
      <c r="N269" s="8" t="s">
        <v>272</v>
      </c>
      <c r="Q269" s="4">
        <v>5</v>
      </c>
    </row>
    <row r="270" spans="1:17" ht="45" x14ac:dyDescent="0.25">
      <c r="A270" s="4">
        <v>5104</v>
      </c>
      <c r="B270" s="8" t="s">
        <v>189</v>
      </c>
      <c r="F270" s="8" t="s">
        <v>257</v>
      </c>
      <c r="J270" s="8" t="s">
        <v>268</v>
      </c>
      <c r="N270" s="8" t="s">
        <v>273</v>
      </c>
      <c r="Q270" s="4">
        <v>5</v>
      </c>
    </row>
    <row r="271" spans="1:17" ht="45" x14ac:dyDescent="0.25">
      <c r="A271" s="4">
        <v>5092</v>
      </c>
      <c r="B271" s="8" t="s">
        <v>189</v>
      </c>
      <c r="F271" s="8" t="s">
        <v>257</v>
      </c>
      <c r="J271" s="8" t="s">
        <v>274</v>
      </c>
      <c r="Q271" s="4">
        <v>21.623000000000001</v>
      </c>
    </row>
    <row r="272" spans="1:17" ht="45" x14ac:dyDescent="0.25">
      <c r="A272" s="4">
        <v>5087</v>
      </c>
      <c r="B272" s="8" t="s">
        <v>189</v>
      </c>
      <c r="F272" s="8" t="s">
        <v>257</v>
      </c>
      <c r="J272" s="8" t="s">
        <v>274</v>
      </c>
      <c r="N272" s="8" t="s">
        <v>275</v>
      </c>
      <c r="Q272" s="4">
        <v>13.308</v>
      </c>
    </row>
    <row r="273" spans="1:17" ht="45" x14ac:dyDescent="0.25">
      <c r="A273" s="4">
        <v>5088</v>
      </c>
      <c r="B273" s="8" t="s">
        <v>189</v>
      </c>
      <c r="F273" s="8" t="s">
        <v>257</v>
      </c>
      <c r="J273" s="8" t="s">
        <v>274</v>
      </c>
      <c r="N273" s="8" t="s">
        <v>276</v>
      </c>
      <c r="Q273" s="4">
        <v>3.4220000000000002</v>
      </c>
    </row>
    <row r="274" spans="1:17" ht="45" x14ac:dyDescent="0.25">
      <c r="A274" s="4">
        <v>5086</v>
      </c>
      <c r="B274" s="8" t="s">
        <v>189</v>
      </c>
      <c r="F274" s="8" t="s">
        <v>257</v>
      </c>
      <c r="J274" s="8" t="s">
        <v>274</v>
      </c>
      <c r="N274" s="8" t="s">
        <v>277</v>
      </c>
      <c r="Q274" s="4">
        <v>17.11</v>
      </c>
    </row>
    <row r="275" spans="1:17" ht="45" x14ac:dyDescent="0.25">
      <c r="A275" s="4">
        <v>5091</v>
      </c>
      <c r="B275" s="8" t="s">
        <v>189</v>
      </c>
      <c r="F275" s="8" t="s">
        <v>257</v>
      </c>
      <c r="J275" s="8" t="s">
        <v>274</v>
      </c>
      <c r="N275" s="8" t="s">
        <v>278</v>
      </c>
      <c r="Q275" s="4">
        <v>4.1829999999999998</v>
      </c>
    </row>
    <row r="276" spans="1:17" ht="45" x14ac:dyDescent="0.25">
      <c r="A276" s="4">
        <v>5089</v>
      </c>
      <c r="B276" s="8" t="s">
        <v>189</v>
      </c>
      <c r="F276" s="8" t="s">
        <v>257</v>
      </c>
      <c r="J276" s="8" t="s">
        <v>274</v>
      </c>
      <c r="N276" s="8" t="s">
        <v>279</v>
      </c>
      <c r="Q276" s="4">
        <v>23.725999999999999</v>
      </c>
    </row>
    <row r="277" spans="1:17" ht="45" x14ac:dyDescent="0.25">
      <c r="A277" s="4">
        <v>5090</v>
      </c>
      <c r="B277" s="8" t="s">
        <v>189</v>
      </c>
      <c r="F277" s="8" t="s">
        <v>257</v>
      </c>
      <c r="J277" s="8" t="s">
        <v>274</v>
      </c>
      <c r="N277" s="8" t="s">
        <v>280</v>
      </c>
      <c r="Q277" s="4">
        <v>38.250999999999998</v>
      </c>
    </row>
    <row r="278" spans="1:17" ht="45" x14ac:dyDescent="0.25">
      <c r="A278" s="4">
        <v>5056</v>
      </c>
      <c r="B278" s="8" t="s">
        <v>281</v>
      </c>
      <c r="Q278" s="4">
        <v>25</v>
      </c>
    </row>
    <row r="279" spans="1:17" ht="45" x14ac:dyDescent="0.25">
      <c r="A279" s="4">
        <v>5055</v>
      </c>
      <c r="B279" s="8" t="s">
        <v>281</v>
      </c>
      <c r="F279" s="8" t="s">
        <v>282</v>
      </c>
      <c r="Q279" s="4">
        <v>10</v>
      </c>
    </row>
    <row r="280" spans="1:17" ht="45" x14ac:dyDescent="0.25">
      <c r="A280" s="4">
        <v>5049</v>
      </c>
      <c r="B280" s="8" t="s">
        <v>281</v>
      </c>
      <c r="F280" s="8" t="s">
        <v>282</v>
      </c>
      <c r="J280" s="8" t="s">
        <v>283</v>
      </c>
      <c r="Q280" s="4">
        <v>80</v>
      </c>
    </row>
    <row r="281" spans="1:17" ht="45" x14ac:dyDescent="0.25">
      <c r="A281" s="4">
        <v>5044</v>
      </c>
      <c r="B281" s="8" t="s">
        <v>281</v>
      </c>
      <c r="F281" s="8" t="s">
        <v>282</v>
      </c>
      <c r="J281" s="8" t="s">
        <v>283</v>
      </c>
      <c r="N281" s="8" t="s">
        <v>284</v>
      </c>
      <c r="Q281" s="4">
        <v>38.329000000000001</v>
      </c>
    </row>
    <row r="282" spans="1:17" ht="45" x14ac:dyDescent="0.25">
      <c r="A282" s="4">
        <v>5047</v>
      </c>
      <c r="B282" s="8" t="s">
        <v>281</v>
      </c>
      <c r="F282" s="8" t="s">
        <v>282</v>
      </c>
      <c r="J282" s="8" t="s">
        <v>283</v>
      </c>
      <c r="N282" s="8" t="s">
        <v>285</v>
      </c>
      <c r="Q282" s="4">
        <v>4.6740000000000004</v>
      </c>
    </row>
    <row r="283" spans="1:17" ht="45" x14ac:dyDescent="0.25">
      <c r="A283" s="4">
        <v>5045</v>
      </c>
      <c r="B283" s="8" t="s">
        <v>281</v>
      </c>
      <c r="F283" s="8" t="s">
        <v>282</v>
      </c>
      <c r="J283" s="8" t="s">
        <v>283</v>
      </c>
      <c r="N283" s="8" t="s">
        <v>286</v>
      </c>
      <c r="Q283" s="4">
        <v>44.807000000000002</v>
      </c>
    </row>
    <row r="284" spans="1:17" ht="45" x14ac:dyDescent="0.25">
      <c r="A284" s="4">
        <v>5048</v>
      </c>
      <c r="B284" s="8" t="s">
        <v>281</v>
      </c>
      <c r="F284" s="8" t="s">
        <v>282</v>
      </c>
      <c r="J284" s="8" t="s">
        <v>283</v>
      </c>
      <c r="N284" s="8" t="s">
        <v>287</v>
      </c>
      <c r="Q284" s="4">
        <v>5.6159999999999997</v>
      </c>
    </row>
    <row r="285" spans="1:17" ht="45" x14ac:dyDescent="0.25">
      <c r="A285" s="4">
        <v>5046</v>
      </c>
      <c r="B285" s="8" t="s">
        <v>281</v>
      </c>
      <c r="F285" s="8" t="s">
        <v>282</v>
      </c>
      <c r="J285" s="8" t="s">
        <v>283</v>
      </c>
      <c r="N285" s="8" t="s">
        <v>288</v>
      </c>
      <c r="Q285" s="4">
        <v>6.5739999999999998</v>
      </c>
    </row>
    <row r="286" spans="1:17" ht="45" x14ac:dyDescent="0.25">
      <c r="A286" s="4">
        <v>5043</v>
      </c>
      <c r="B286" s="8" t="s">
        <v>281</v>
      </c>
      <c r="F286" s="8" t="s">
        <v>282</v>
      </c>
      <c r="J286" s="8" t="s">
        <v>289</v>
      </c>
      <c r="Q286" s="4">
        <v>10</v>
      </c>
    </row>
    <row r="287" spans="1:17" ht="45" x14ac:dyDescent="0.25">
      <c r="A287" s="4">
        <v>5042</v>
      </c>
      <c r="B287" s="8" t="s">
        <v>281</v>
      </c>
      <c r="F287" s="8" t="s">
        <v>282</v>
      </c>
      <c r="J287" s="8" t="s">
        <v>289</v>
      </c>
      <c r="N287" s="8" t="s">
        <v>290</v>
      </c>
      <c r="Q287" s="4">
        <v>100</v>
      </c>
    </row>
    <row r="288" spans="1:17" ht="45" x14ac:dyDescent="0.25">
      <c r="A288" s="4">
        <v>5054</v>
      </c>
      <c r="B288" s="8" t="s">
        <v>281</v>
      </c>
      <c r="F288" s="8" t="s">
        <v>282</v>
      </c>
      <c r="J288" s="8" t="s">
        <v>291</v>
      </c>
      <c r="Q288" s="4">
        <v>10</v>
      </c>
    </row>
    <row r="289" spans="1:17" ht="45" x14ac:dyDescent="0.25">
      <c r="A289" s="4">
        <v>5051</v>
      </c>
      <c r="B289" s="8" t="s">
        <v>281</v>
      </c>
      <c r="F289" s="8" t="s">
        <v>282</v>
      </c>
      <c r="J289" s="8" t="s">
        <v>291</v>
      </c>
      <c r="N289" s="8" t="s">
        <v>292</v>
      </c>
      <c r="Q289" s="4">
        <v>10</v>
      </c>
    </row>
    <row r="290" spans="1:17" ht="45" x14ac:dyDescent="0.25">
      <c r="A290" s="4">
        <v>5050</v>
      </c>
      <c r="B290" s="8" t="s">
        <v>281</v>
      </c>
      <c r="F290" s="8" t="s">
        <v>282</v>
      </c>
      <c r="J290" s="8" t="s">
        <v>291</v>
      </c>
      <c r="N290" s="8" t="s">
        <v>293</v>
      </c>
      <c r="Q290" s="4">
        <v>10</v>
      </c>
    </row>
    <row r="291" spans="1:17" ht="45" x14ac:dyDescent="0.25">
      <c r="A291" s="4">
        <v>5053</v>
      </c>
      <c r="B291" s="8" t="s">
        <v>281</v>
      </c>
      <c r="F291" s="8" t="s">
        <v>282</v>
      </c>
      <c r="J291" s="8" t="s">
        <v>291</v>
      </c>
      <c r="N291" s="8" t="s">
        <v>294</v>
      </c>
      <c r="Q291" s="4">
        <v>20</v>
      </c>
    </row>
    <row r="292" spans="1:17" ht="45" x14ac:dyDescent="0.25">
      <c r="A292" s="4">
        <v>5052</v>
      </c>
      <c r="B292" s="8" t="s">
        <v>281</v>
      </c>
      <c r="F292" s="8" t="s">
        <v>282</v>
      </c>
      <c r="J292" s="8" t="s">
        <v>291</v>
      </c>
      <c r="N292" s="8" t="s">
        <v>295</v>
      </c>
      <c r="Q292" s="4">
        <v>60</v>
      </c>
    </row>
    <row r="293" spans="1:17" ht="45" x14ac:dyDescent="0.25">
      <c r="A293" s="4">
        <v>5041</v>
      </c>
      <c r="B293" s="8" t="s">
        <v>281</v>
      </c>
      <c r="F293" s="8" t="s">
        <v>296</v>
      </c>
      <c r="Q293" s="4">
        <v>30</v>
      </c>
    </row>
    <row r="294" spans="1:17" ht="45" x14ac:dyDescent="0.25">
      <c r="A294" s="4">
        <v>5029</v>
      </c>
      <c r="B294" s="8" t="s">
        <v>281</v>
      </c>
      <c r="F294" s="8" t="s">
        <v>296</v>
      </c>
      <c r="J294" s="8" t="s">
        <v>297</v>
      </c>
      <c r="Q294" s="4">
        <v>10</v>
      </c>
    </row>
    <row r="295" spans="1:17" ht="60" x14ac:dyDescent="0.25">
      <c r="A295" s="4">
        <v>5028</v>
      </c>
      <c r="B295" s="8" t="s">
        <v>281</v>
      </c>
      <c r="F295" s="8" t="s">
        <v>296</v>
      </c>
      <c r="J295" s="8" t="s">
        <v>297</v>
      </c>
      <c r="N295" s="8" t="s">
        <v>298</v>
      </c>
      <c r="Q295" s="4">
        <v>100</v>
      </c>
    </row>
    <row r="296" spans="1:17" ht="45" x14ac:dyDescent="0.25">
      <c r="A296" s="4">
        <v>5033</v>
      </c>
      <c r="B296" s="8" t="s">
        <v>281</v>
      </c>
      <c r="F296" s="8" t="s">
        <v>296</v>
      </c>
      <c r="J296" s="8" t="s">
        <v>299</v>
      </c>
      <c r="Q296" s="4">
        <v>45</v>
      </c>
    </row>
    <row r="297" spans="1:17" ht="45" x14ac:dyDescent="0.25">
      <c r="A297" s="4">
        <v>5031</v>
      </c>
      <c r="B297" s="8" t="s">
        <v>281</v>
      </c>
      <c r="F297" s="8" t="s">
        <v>296</v>
      </c>
      <c r="J297" s="8" t="s">
        <v>299</v>
      </c>
      <c r="N297" s="8" t="s">
        <v>300</v>
      </c>
      <c r="Q297" s="4">
        <v>35</v>
      </c>
    </row>
    <row r="298" spans="1:17" ht="45" x14ac:dyDescent="0.25">
      <c r="A298" s="4">
        <v>5032</v>
      </c>
      <c r="B298" s="8" t="s">
        <v>281</v>
      </c>
      <c r="F298" s="8" t="s">
        <v>296</v>
      </c>
      <c r="J298" s="8" t="s">
        <v>299</v>
      </c>
      <c r="N298" s="8" t="s">
        <v>301</v>
      </c>
      <c r="Q298" s="4">
        <v>5</v>
      </c>
    </row>
    <row r="299" spans="1:17" ht="45" x14ac:dyDescent="0.25">
      <c r="A299" s="4">
        <v>5030</v>
      </c>
      <c r="B299" s="8" t="s">
        <v>281</v>
      </c>
      <c r="F299" s="8" t="s">
        <v>296</v>
      </c>
      <c r="J299" s="8" t="s">
        <v>299</v>
      </c>
      <c r="N299" s="8" t="s">
        <v>302</v>
      </c>
      <c r="Q299" s="4">
        <v>60</v>
      </c>
    </row>
    <row r="300" spans="1:17" ht="45" x14ac:dyDescent="0.25">
      <c r="A300" s="4">
        <v>5040</v>
      </c>
      <c r="B300" s="8" t="s">
        <v>281</v>
      </c>
      <c r="F300" s="8" t="s">
        <v>296</v>
      </c>
      <c r="J300" s="8" t="s">
        <v>303</v>
      </c>
      <c r="Q300" s="4">
        <v>40</v>
      </c>
    </row>
    <row r="301" spans="1:17" ht="45" x14ac:dyDescent="0.25">
      <c r="A301" s="4">
        <v>5037</v>
      </c>
      <c r="B301" s="8" t="s">
        <v>281</v>
      </c>
      <c r="F301" s="8" t="s">
        <v>296</v>
      </c>
      <c r="J301" s="8" t="s">
        <v>303</v>
      </c>
      <c r="N301" s="8" t="s">
        <v>304</v>
      </c>
      <c r="Q301" s="4">
        <v>15</v>
      </c>
    </row>
    <row r="302" spans="1:17" ht="45" x14ac:dyDescent="0.25">
      <c r="A302" s="4">
        <v>5038</v>
      </c>
      <c r="B302" s="8" t="s">
        <v>281</v>
      </c>
      <c r="F302" s="8" t="s">
        <v>296</v>
      </c>
      <c r="J302" s="8" t="s">
        <v>303</v>
      </c>
      <c r="N302" s="8" t="s">
        <v>305</v>
      </c>
      <c r="Q302" s="4">
        <v>10</v>
      </c>
    </row>
    <row r="303" spans="1:17" ht="45" x14ac:dyDescent="0.25">
      <c r="A303" s="4">
        <v>5034</v>
      </c>
      <c r="B303" s="8" t="s">
        <v>281</v>
      </c>
      <c r="F303" s="8" t="s">
        <v>296</v>
      </c>
      <c r="J303" s="8" t="s">
        <v>303</v>
      </c>
      <c r="N303" s="8" t="s">
        <v>306</v>
      </c>
      <c r="Q303" s="4">
        <v>5</v>
      </c>
    </row>
    <row r="304" spans="1:17" ht="45" x14ac:dyDescent="0.25">
      <c r="A304" s="4">
        <v>5035</v>
      </c>
      <c r="B304" s="8" t="s">
        <v>281</v>
      </c>
      <c r="F304" s="8" t="s">
        <v>296</v>
      </c>
      <c r="J304" s="8" t="s">
        <v>303</v>
      </c>
      <c r="N304" s="8" t="s">
        <v>307</v>
      </c>
      <c r="Q304" s="4">
        <v>59</v>
      </c>
    </row>
    <row r="305" spans="1:17" ht="45" x14ac:dyDescent="0.25">
      <c r="A305" s="4">
        <v>5036</v>
      </c>
      <c r="B305" s="8" t="s">
        <v>281</v>
      </c>
      <c r="F305" s="8" t="s">
        <v>296</v>
      </c>
      <c r="J305" s="8" t="s">
        <v>303</v>
      </c>
      <c r="N305" s="8" t="s">
        <v>308</v>
      </c>
      <c r="Q305" s="4">
        <v>1</v>
      </c>
    </row>
    <row r="306" spans="1:17" ht="45" x14ac:dyDescent="0.25">
      <c r="A306" s="4">
        <v>5039</v>
      </c>
      <c r="B306" s="8" t="s">
        <v>281</v>
      </c>
      <c r="F306" s="8" t="s">
        <v>296</v>
      </c>
      <c r="J306" s="8" t="s">
        <v>303</v>
      </c>
      <c r="N306" s="8" t="s">
        <v>309</v>
      </c>
      <c r="Q306" s="4">
        <v>10</v>
      </c>
    </row>
    <row r="307" spans="1:17" ht="75" x14ac:dyDescent="0.25">
      <c r="A307" s="4">
        <v>5027</v>
      </c>
      <c r="B307" s="8" t="s">
        <v>281</v>
      </c>
      <c r="F307" s="8" t="s">
        <v>296</v>
      </c>
      <c r="J307" s="8" t="s">
        <v>310</v>
      </c>
      <c r="Q307" s="4">
        <v>5</v>
      </c>
    </row>
    <row r="308" spans="1:17" ht="75" x14ac:dyDescent="0.25">
      <c r="A308" s="4">
        <v>5026</v>
      </c>
      <c r="B308" s="8" t="s">
        <v>281</v>
      </c>
      <c r="F308" s="8" t="s">
        <v>296</v>
      </c>
      <c r="J308" s="8" t="s">
        <v>310</v>
      </c>
      <c r="N308" s="8" t="s">
        <v>311</v>
      </c>
      <c r="Q308" s="4">
        <v>100</v>
      </c>
    </row>
    <row r="309" spans="1:17" ht="45" x14ac:dyDescent="0.25">
      <c r="A309" s="4">
        <v>5006</v>
      </c>
      <c r="B309" s="8" t="s">
        <v>281</v>
      </c>
      <c r="F309" s="8" t="s">
        <v>312</v>
      </c>
      <c r="Q309" s="4">
        <v>5</v>
      </c>
    </row>
    <row r="310" spans="1:17" ht="45" x14ac:dyDescent="0.25">
      <c r="A310" s="4">
        <v>4996</v>
      </c>
      <c r="B310" s="8" t="s">
        <v>281</v>
      </c>
      <c r="F310" s="8" t="s">
        <v>312</v>
      </c>
      <c r="J310" s="8" t="s">
        <v>313</v>
      </c>
      <c r="Q310" s="4">
        <v>13.952999999999999</v>
      </c>
    </row>
    <row r="311" spans="1:17" ht="90" x14ac:dyDescent="0.25">
      <c r="A311" s="4">
        <v>4995</v>
      </c>
      <c r="B311" s="8" t="s">
        <v>281</v>
      </c>
      <c r="F311" s="8" t="s">
        <v>312</v>
      </c>
      <c r="J311" s="8" t="s">
        <v>313</v>
      </c>
      <c r="N311" s="8" t="s">
        <v>314</v>
      </c>
      <c r="Q311" s="4">
        <v>21.082999999999998</v>
      </c>
    </row>
    <row r="312" spans="1:17" ht="60" x14ac:dyDescent="0.25">
      <c r="A312" s="4">
        <v>4993</v>
      </c>
      <c r="B312" s="8" t="s">
        <v>281</v>
      </c>
      <c r="F312" s="8" t="s">
        <v>312</v>
      </c>
      <c r="J312" s="8" t="s">
        <v>313</v>
      </c>
      <c r="N312" s="8" t="s">
        <v>315</v>
      </c>
      <c r="Q312" s="4">
        <v>4.6760000000000002</v>
      </c>
    </row>
    <row r="313" spans="1:17" ht="60" x14ac:dyDescent="0.25">
      <c r="A313" s="4">
        <v>4991</v>
      </c>
      <c r="B313" s="8" t="s">
        <v>281</v>
      </c>
      <c r="F313" s="8" t="s">
        <v>312</v>
      </c>
      <c r="J313" s="8" t="s">
        <v>313</v>
      </c>
      <c r="N313" s="8" t="s">
        <v>316</v>
      </c>
      <c r="Q313" s="4">
        <v>28.77</v>
      </c>
    </row>
    <row r="314" spans="1:17" ht="45" x14ac:dyDescent="0.25">
      <c r="A314" s="4">
        <v>4990</v>
      </c>
      <c r="B314" s="8" t="s">
        <v>281</v>
      </c>
      <c r="F314" s="8" t="s">
        <v>312</v>
      </c>
      <c r="J314" s="8" t="s">
        <v>313</v>
      </c>
      <c r="N314" s="8" t="s">
        <v>317</v>
      </c>
      <c r="Q314" s="4">
        <v>23.295999999999999</v>
      </c>
    </row>
    <row r="315" spans="1:17" ht="90" x14ac:dyDescent="0.25">
      <c r="A315" s="4">
        <v>4992</v>
      </c>
      <c r="B315" s="8" t="s">
        <v>281</v>
      </c>
      <c r="F315" s="8" t="s">
        <v>312</v>
      </c>
      <c r="J315" s="8" t="s">
        <v>313</v>
      </c>
      <c r="N315" s="8" t="s">
        <v>318</v>
      </c>
      <c r="Q315" s="4">
        <v>11.263</v>
      </c>
    </row>
    <row r="316" spans="1:17" ht="45" x14ac:dyDescent="0.25">
      <c r="A316" s="4">
        <v>4994</v>
      </c>
      <c r="B316" s="8" t="s">
        <v>281</v>
      </c>
      <c r="F316" s="8" t="s">
        <v>312</v>
      </c>
      <c r="J316" s="8" t="s">
        <v>313</v>
      </c>
      <c r="N316" s="8" t="s">
        <v>319</v>
      </c>
      <c r="Q316" s="4">
        <v>10.912000000000001</v>
      </c>
    </row>
    <row r="317" spans="1:17" ht="45" x14ac:dyDescent="0.25">
      <c r="A317" s="4">
        <v>5005</v>
      </c>
      <c r="B317" s="8" t="s">
        <v>281</v>
      </c>
      <c r="F317" s="8" t="s">
        <v>312</v>
      </c>
      <c r="J317" s="8" t="s">
        <v>320</v>
      </c>
      <c r="Q317" s="4">
        <v>19.792999999999999</v>
      </c>
    </row>
    <row r="318" spans="1:17" ht="45" x14ac:dyDescent="0.25">
      <c r="A318" s="4">
        <v>5002</v>
      </c>
      <c r="B318" s="8" t="s">
        <v>281</v>
      </c>
      <c r="F318" s="8" t="s">
        <v>312</v>
      </c>
      <c r="J318" s="8" t="s">
        <v>320</v>
      </c>
      <c r="N318" s="8" t="s">
        <v>321</v>
      </c>
      <c r="Q318" s="4">
        <v>5</v>
      </c>
    </row>
    <row r="319" spans="1:17" ht="60" x14ac:dyDescent="0.25">
      <c r="A319" s="4">
        <v>5003</v>
      </c>
      <c r="B319" s="8" t="s">
        <v>281</v>
      </c>
      <c r="F319" s="8" t="s">
        <v>312</v>
      </c>
      <c r="J319" s="8" t="s">
        <v>320</v>
      </c>
      <c r="N319" s="8" t="s">
        <v>322</v>
      </c>
      <c r="Q319" s="4">
        <v>5</v>
      </c>
    </row>
    <row r="320" spans="1:17" ht="45" x14ac:dyDescent="0.25">
      <c r="A320" s="4">
        <v>5004</v>
      </c>
      <c r="B320" s="8" t="s">
        <v>281</v>
      </c>
      <c r="F320" s="8" t="s">
        <v>312</v>
      </c>
      <c r="J320" s="8" t="s">
        <v>320</v>
      </c>
      <c r="N320" s="8" t="s">
        <v>323</v>
      </c>
      <c r="Q320" s="4">
        <v>90</v>
      </c>
    </row>
    <row r="321" spans="1:17" ht="45" x14ac:dyDescent="0.25">
      <c r="A321" s="4">
        <v>5001</v>
      </c>
      <c r="B321" s="8" t="s">
        <v>281</v>
      </c>
      <c r="F321" s="8" t="s">
        <v>312</v>
      </c>
      <c r="J321" s="8" t="s">
        <v>324</v>
      </c>
      <c r="Q321" s="4">
        <v>66.254000000000005</v>
      </c>
    </row>
    <row r="322" spans="1:17" ht="60" x14ac:dyDescent="0.25">
      <c r="A322" s="4">
        <v>4999</v>
      </c>
      <c r="B322" s="8" t="s">
        <v>281</v>
      </c>
      <c r="F322" s="8" t="s">
        <v>312</v>
      </c>
      <c r="J322" s="8" t="s">
        <v>324</v>
      </c>
      <c r="N322" s="8" t="s">
        <v>325</v>
      </c>
      <c r="Q322" s="4">
        <v>65</v>
      </c>
    </row>
    <row r="323" spans="1:17" ht="60" x14ac:dyDescent="0.25">
      <c r="A323" s="4">
        <v>5000</v>
      </c>
      <c r="B323" s="8" t="s">
        <v>281</v>
      </c>
      <c r="F323" s="8" t="s">
        <v>312</v>
      </c>
      <c r="J323" s="8" t="s">
        <v>324</v>
      </c>
      <c r="N323" s="8" t="s">
        <v>326</v>
      </c>
      <c r="Q323" s="4">
        <v>25</v>
      </c>
    </row>
    <row r="324" spans="1:17" ht="45" x14ac:dyDescent="0.25">
      <c r="A324" s="4">
        <v>4997</v>
      </c>
      <c r="B324" s="8" t="s">
        <v>281</v>
      </c>
      <c r="F324" s="8" t="s">
        <v>312</v>
      </c>
      <c r="J324" s="8" t="s">
        <v>324</v>
      </c>
      <c r="N324" s="8" t="s">
        <v>327</v>
      </c>
      <c r="Q324" s="4">
        <v>5</v>
      </c>
    </row>
    <row r="325" spans="1:17" ht="105" x14ac:dyDescent="0.25">
      <c r="A325" s="4">
        <v>4998</v>
      </c>
      <c r="B325" s="8" t="s">
        <v>281</v>
      </c>
      <c r="F325" s="8" t="s">
        <v>312</v>
      </c>
      <c r="J325" s="8" t="s">
        <v>324</v>
      </c>
      <c r="N325" s="8" t="s">
        <v>328</v>
      </c>
      <c r="Q325" s="4">
        <v>5</v>
      </c>
    </row>
    <row r="326" spans="1:17" ht="45" x14ac:dyDescent="0.25">
      <c r="A326" s="4">
        <v>4961</v>
      </c>
      <c r="B326" s="8" t="s">
        <v>281</v>
      </c>
      <c r="F326" s="8" t="s">
        <v>329</v>
      </c>
      <c r="Q326" s="4">
        <v>30</v>
      </c>
    </row>
    <row r="327" spans="1:17" ht="45" x14ac:dyDescent="0.25">
      <c r="A327" s="4">
        <v>4938</v>
      </c>
      <c r="B327" s="8" t="s">
        <v>281</v>
      </c>
      <c r="F327" s="8" t="s">
        <v>329</v>
      </c>
      <c r="J327" s="8" t="s">
        <v>330</v>
      </c>
      <c r="Q327" s="4">
        <v>20</v>
      </c>
    </row>
    <row r="328" spans="1:17" ht="45" x14ac:dyDescent="0.25">
      <c r="A328" s="4">
        <v>4936</v>
      </c>
      <c r="B328" s="8" t="s">
        <v>281</v>
      </c>
      <c r="F328" s="8" t="s">
        <v>329</v>
      </c>
      <c r="J328" s="8" t="s">
        <v>330</v>
      </c>
      <c r="N328" s="8" t="s">
        <v>331</v>
      </c>
      <c r="Q328" s="4">
        <v>30</v>
      </c>
    </row>
    <row r="329" spans="1:17" ht="45" x14ac:dyDescent="0.25">
      <c r="A329" s="4">
        <v>4937</v>
      </c>
      <c r="B329" s="8" t="s">
        <v>281</v>
      </c>
      <c r="F329" s="8" t="s">
        <v>329</v>
      </c>
      <c r="J329" s="8" t="s">
        <v>330</v>
      </c>
      <c r="N329" s="8" t="s">
        <v>332</v>
      </c>
      <c r="Q329" s="4">
        <v>70</v>
      </c>
    </row>
    <row r="330" spans="1:17" ht="45" x14ac:dyDescent="0.25">
      <c r="A330" s="4">
        <v>4949</v>
      </c>
      <c r="B330" s="8" t="s">
        <v>281</v>
      </c>
      <c r="F330" s="8" t="s">
        <v>329</v>
      </c>
      <c r="J330" s="8" t="s">
        <v>333</v>
      </c>
      <c r="Q330" s="4">
        <v>27.3</v>
      </c>
    </row>
    <row r="331" spans="1:17" ht="45" x14ac:dyDescent="0.25">
      <c r="A331" s="4">
        <v>4946</v>
      </c>
      <c r="B331" s="8" t="s">
        <v>281</v>
      </c>
      <c r="F331" s="8" t="s">
        <v>329</v>
      </c>
      <c r="J331" s="8" t="s">
        <v>333</v>
      </c>
      <c r="N331" s="8" t="s">
        <v>334</v>
      </c>
      <c r="Q331" s="4">
        <v>4</v>
      </c>
    </row>
    <row r="332" spans="1:17" ht="45" x14ac:dyDescent="0.25">
      <c r="A332" s="4">
        <v>4948</v>
      </c>
      <c r="B332" s="8" t="s">
        <v>281</v>
      </c>
      <c r="F332" s="8" t="s">
        <v>329</v>
      </c>
      <c r="J332" s="8" t="s">
        <v>333</v>
      </c>
      <c r="N332" s="8" t="s">
        <v>335</v>
      </c>
      <c r="Q332" s="4">
        <v>12</v>
      </c>
    </row>
    <row r="333" spans="1:17" ht="90" x14ac:dyDescent="0.25">
      <c r="A333" s="4">
        <v>4943</v>
      </c>
      <c r="B333" s="8" t="s">
        <v>281</v>
      </c>
      <c r="F333" s="8" t="s">
        <v>329</v>
      </c>
      <c r="J333" s="8" t="s">
        <v>333</v>
      </c>
      <c r="N333" s="8" t="s">
        <v>336</v>
      </c>
      <c r="Q333" s="4">
        <v>45</v>
      </c>
    </row>
    <row r="334" spans="1:17" ht="45" x14ac:dyDescent="0.25">
      <c r="A334" s="4">
        <v>4945</v>
      </c>
      <c r="B334" s="8" t="s">
        <v>281</v>
      </c>
      <c r="F334" s="8" t="s">
        <v>329</v>
      </c>
      <c r="J334" s="8" t="s">
        <v>333</v>
      </c>
      <c r="N334" s="8" t="s">
        <v>337</v>
      </c>
      <c r="Q334" s="4">
        <v>7</v>
      </c>
    </row>
    <row r="335" spans="1:17" ht="75" x14ac:dyDescent="0.25">
      <c r="A335" s="4">
        <v>4944</v>
      </c>
      <c r="B335" s="8" t="s">
        <v>281</v>
      </c>
      <c r="F335" s="8" t="s">
        <v>329</v>
      </c>
      <c r="J335" s="8" t="s">
        <v>333</v>
      </c>
      <c r="N335" s="8" t="s">
        <v>338</v>
      </c>
      <c r="Q335" s="4">
        <v>23</v>
      </c>
    </row>
    <row r="336" spans="1:17" ht="45" x14ac:dyDescent="0.25">
      <c r="A336" s="4">
        <v>4947</v>
      </c>
      <c r="B336" s="8" t="s">
        <v>281</v>
      </c>
      <c r="F336" s="8" t="s">
        <v>329</v>
      </c>
      <c r="J336" s="8" t="s">
        <v>333</v>
      </c>
      <c r="N336" s="8" t="s">
        <v>339</v>
      </c>
      <c r="Q336" s="4">
        <v>9</v>
      </c>
    </row>
    <row r="337" spans="1:17" ht="45" x14ac:dyDescent="0.25">
      <c r="A337" s="4">
        <v>4956</v>
      </c>
      <c r="B337" s="8" t="s">
        <v>281</v>
      </c>
      <c r="F337" s="8" t="s">
        <v>329</v>
      </c>
      <c r="J337" s="8" t="s">
        <v>340</v>
      </c>
      <c r="Q337" s="4">
        <v>24.5</v>
      </c>
    </row>
    <row r="338" spans="1:17" ht="60" x14ac:dyDescent="0.25">
      <c r="A338" s="4">
        <v>4951</v>
      </c>
      <c r="B338" s="8" t="s">
        <v>281</v>
      </c>
      <c r="F338" s="8" t="s">
        <v>329</v>
      </c>
      <c r="J338" s="8" t="s">
        <v>340</v>
      </c>
      <c r="N338" s="8" t="s">
        <v>341</v>
      </c>
      <c r="Q338" s="4">
        <v>40</v>
      </c>
    </row>
    <row r="339" spans="1:17" ht="45" x14ac:dyDescent="0.25">
      <c r="A339" s="4">
        <v>4952</v>
      </c>
      <c r="B339" s="8" t="s">
        <v>281</v>
      </c>
      <c r="F339" s="8" t="s">
        <v>329</v>
      </c>
      <c r="J339" s="8" t="s">
        <v>340</v>
      </c>
      <c r="N339" s="8" t="s">
        <v>342</v>
      </c>
      <c r="Q339" s="4">
        <v>14</v>
      </c>
    </row>
    <row r="340" spans="1:17" ht="90" x14ac:dyDescent="0.25">
      <c r="A340" s="4">
        <v>4954</v>
      </c>
      <c r="B340" s="8" t="s">
        <v>281</v>
      </c>
      <c r="F340" s="8" t="s">
        <v>329</v>
      </c>
      <c r="J340" s="8" t="s">
        <v>340</v>
      </c>
      <c r="N340" s="8" t="s">
        <v>343</v>
      </c>
      <c r="Q340" s="4">
        <v>23</v>
      </c>
    </row>
    <row r="341" spans="1:17" ht="60" x14ac:dyDescent="0.25">
      <c r="A341" s="4">
        <v>4953</v>
      </c>
      <c r="B341" s="8" t="s">
        <v>281</v>
      </c>
      <c r="F341" s="8" t="s">
        <v>329</v>
      </c>
      <c r="J341" s="8" t="s">
        <v>340</v>
      </c>
      <c r="N341" s="8" t="s">
        <v>344</v>
      </c>
      <c r="Q341" s="4">
        <v>5</v>
      </c>
    </row>
    <row r="342" spans="1:17" ht="45" x14ac:dyDescent="0.25">
      <c r="A342" s="4">
        <v>4950</v>
      </c>
      <c r="B342" s="8" t="s">
        <v>281</v>
      </c>
      <c r="F342" s="8" t="s">
        <v>329</v>
      </c>
      <c r="J342" s="8" t="s">
        <v>340</v>
      </c>
      <c r="N342" s="8" t="s">
        <v>345</v>
      </c>
      <c r="Q342" s="4">
        <v>8</v>
      </c>
    </row>
    <row r="343" spans="1:17" ht="45" x14ac:dyDescent="0.25">
      <c r="A343" s="4">
        <v>4955</v>
      </c>
      <c r="B343" s="8" t="s">
        <v>281</v>
      </c>
      <c r="F343" s="8" t="s">
        <v>329</v>
      </c>
      <c r="J343" s="8" t="s">
        <v>340</v>
      </c>
      <c r="N343" s="8" t="s">
        <v>346</v>
      </c>
      <c r="Q343" s="4">
        <v>10</v>
      </c>
    </row>
    <row r="344" spans="1:17" ht="45" x14ac:dyDescent="0.25">
      <c r="A344" s="4">
        <v>4942</v>
      </c>
      <c r="B344" s="8" t="s">
        <v>281</v>
      </c>
      <c r="F344" s="8" t="s">
        <v>329</v>
      </c>
      <c r="J344" s="8" t="s">
        <v>347</v>
      </c>
      <c r="Q344" s="4">
        <v>12</v>
      </c>
    </row>
    <row r="345" spans="1:17" ht="45" x14ac:dyDescent="0.25">
      <c r="A345" s="4">
        <v>4940</v>
      </c>
      <c r="B345" s="8" t="s">
        <v>281</v>
      </c>
      <c r="F345" s="8" t="s">
        <v>329</v>
      </c>
      <c r="J345" s="8" t="s">
        <v>347</v>
      </c>
      <c r="N345" s="8" t="s">
        <v>348</v>
      </c>
      <c r="Q345" s="4">
        <v>70</v>
      </c>
    </row>
    <row r="346" spans="1:17" ht="45" x14ac:dyDescent="0.25">
      <c r="A346" s="4">
        <v>4939</v>
      </c>
      <c r="B346" s="8" t="s">
        <v>281</v>
      </c>
      <c r="F346" s="8" t="s">
        <v>329</v>
      </c>
      <c r="J346" s="8" t="s">
        <v>347</v>
      </c>
      <c r="N346" s="8" t="s">
        <v>349</v>
      </c>
      <c r="Q346" s="4">
        <v>15</v>
      </c>
    </row>
    <row r="347" spans="1:17" ht="45" x14ac:dyDescent="0.25">
      <c r="A347" s="4">
        <v>4941</v>
      </c>
      <c r="B347" s="8" t="s">
        <v>281</v>
      </c>
      <c r="F347" s="8" t="s">
        <v>329</v>
      </c>
      <c r="J347" s="8" t="s">
        <v>347</v>
      </c>
      <c r="N347" s="8" t="s">
        <v>350</v>
      </c>
      <c r="Q347" s="4">
        <v>15</v>
      </c>
    </row>
    <row r="348" spans="1:17" ht="45" x14ac:dyDescent="0.25">
      <c r="A348" s="4">
        <v>4960</v>
      </c>
      <c r="B348" s="8" t="s">
        <v>281</v>
      </c>
      <c r="F348" s="8" t="s">
        <v>329</v>
      </c>
      <c r="J348" s="8" t="s">
        <v>351</v>
      </c>
      <c r="Q348" s="4">
        <v>16.2</v>
      </c>
    </row>
    <row r="349" spans="1:17" ht="75" x14ac:dyDescent="0.25">
      <c r="A349" s="4">
        <v>4957</v>
      </c>
      <c r="B349" s="8" t="s">
        <v>281</v>
      </c>
      <c r="F349" s="8" t="s">
        <v>329</v>
      </c>
      <c r="J349" s="8" t="s">
        <v>351</v>
      </c>
      <c r="N349" s="8" t="s">
        <v>352</v>
      </c>
      <c r="Q349" s="4">
        <v>10</v>
      </c>
    </row>
    <row r="350" spans="1:17" ht="60" x14ac:dyDescent="0.25">
      <c r="A350" s="4">
        <v>4958</v>
      </c>
      <c r="B350" s="8" t="s">
        <v>281</v>
      </c>
      <c r="F350" s="8" t="s">
        <v>329</v>
      </c>
      <c r="J350" s="8" t="s">
        <v>351</v>
      </c>
      <c r="N350" s="8" t="s">
        <v>353</v>
      </c>
      <c r="Q350" s="4">
        <v>45</v>
      </c>
    </row>
    <row r="351" spans="1:17" ht="45" x14ac:dyDescent="0.25">
      <c r="A351" s="4">
        <v>4959</v>
      </c>
      <c r="B351" s="8" t="s">
        <v>281</v>
      </c>
      <c r="F351" s="8" t="s">
        <v>329</v>
      </c>
      <c r="J351" s="8" t="s">
        <v>351</v>
      </c>
      <c r="N351" s="8" t="s">
        <v>354</v>
      </c>
      <c r="Q351" s="4">
        <v>45</v>
      </c>
    </row>
    <row r="352" spans="1:17" ht="45" x14ac:dyDescent="0.25">
      <c r="A352" s="4">
        <v>4989</v>
      </c>
      <c r="B352" s="8" t="s">
        <v>281</v>
      </c>
      <c r="F352" s="8" t="s">
        <v>355</v>
      </c>
      <c r="Q352" s="4">
        <v>10</v>
      </c>
    </row>
    <row r="353" spans="1:17" ht="45" x14ac:dyDescent="0.25">
      <c r="A353" s="4">
        <v>4974</v>
      </c>
      <c r="B353" s="8" t="s">
        <v>281</v>
      </c>
      <c r="F353" s="8" t="s">
        <v>355</v>
      </c>
      <c r="J353" s="8" t="s">
        <v>356</v>
      </c>
      <c r="Q353" s="4">
        <v>22.327999999999999</v>
      </c>
    </row>
    <row r="354" spans="1:17" ht="45" x14ac:dyDescent="0.25">
      <c r="A354" s="4">
        <v>4973</v>
      </c>
      <c r="B354" s="8" t="s">
        <v>281</v>
      </c>
      <c r="F354" s="8" t="s">
        <v>355</v>
      </c>
      <c r="J354" s="8" t="s">
        <v>356</v>
      </c>
      <c r="N354" s="8" t="s">
        <v>357</v>
      </c>
      <c r="Q354" s="4">
        <v>15</v>
      </c>
    </row>
    <row r="355" spans="1:17" ht="75" x14ac:dyDescent="0.25">
      <c r="A355" s="4">
        <v>4969</v>
      </c>
      <c r="B355" s="8" t="s">
        <v>281</v>
      </c>
      <c r="F355" s="8" t="s">
        <v>355</v>
      </c>
      <c r="J355" s="8" t="s">
        <v>356</v>
      </c>
      <c r="N355" s="8" t="s">
        <v>358</v>
      </c>
      <c r="Q355" s="4">
        <v>5</v>
      </c>
    </row>
    <row r="356" spans="1:17" ht="45" x14ac:dyDescent="0.25">
      <c r="A356" s="4">
        <v>4972</v>
      </c>
      <c r="B356" s="8" t="s">
        <v>281</v>
      </c>
      <c r="F356" s="8" t="s">
        <v>355</v>
      </c>
      <c r="J356" s="8" t="s">
        <v>356</v>
      </c>
      <c r="N356" s="8" t="s">
        <v>359</v>
      </c>
      <c r="Q356" s="4">
        <v>20</v>
      </c>
    </row>
    <row r="357" spans="1:17" ht="60" x14ac:dyDescent="0.25">
      <c r="A357" s="4">
        <v>4971</v>
      </c>
      <c r="B357" s="8" t="s">
        <v>281</v>
      </c>
      <c r="F357" s="8" t="s">
        <v>355</v>
      </c>
      <c r="J357" s="8" t="s">
        <v>356</v>
      </c>
      <c r="N357" s="8" t="s">
        <v>360</v>
      </c>
      <c r="Q357" s="4">
        <v>5</v>
      </c>
    </row>
    <row r="358" spans="1:17" ht="45" x14ac:dyDescent="0.25">
      <c r="A358" s="4">
        <v>4967</v>
      </c>
      <c r="B358" s="8" t="s">
        <v>281</v>
      </c>
      <c r="F358" s="8" t="s">
        <v>355</v>
      </c>
      <c r="J358" s="8" t="s">
        <v>356</v>
      </c>
      <c r="N358" s="8" t="s">
        <v>361</v>
      </c>
      <c r="Q358" s="4">
        <v>20</v>
      </c>
    </row>
    <row r="359" spans="1:17" ht="60" x14ac:dyDescent="0.25">
      <c r="A359" s="4">
        <v>4968</v>
      </c>
      <c r="B359" s="8" t="s">
        <v>281</v>
      </c>
      <c r="F359" s="8" t="s">
        <v>355</v>
      </c>
      <c r="J359" s="8" t="s">
        <v>356</v>
      </c>
      <c r="N359" s="8" t="s">
        <v>362</v>
      </c>
      <c r="Q359" s="4">
        <v>30</v>
      </c>
    </row>
    <row r="360" spans="1:17" ht="45" x14ac:dyDescent="0.25">
      <c r="A360" s="4">
        <v>4970</v>
      </c>
      <c r="B360" s="8" t="s">
        <v>281</v>
      </c>
      <c r="F360" s="8" t="s">
        <v>355</v>
      </c>
      <c r="J360" s="8" t="s">
        <v>356</v>
      </c>
      <c r="N360" s="8" t="s">
        <v>363</v>
      </c>
      <c r="Q360" s="4">
        <v>5</v>
      </c>
    </row>
    <row r="361" spans="1:17" ht="45" x14ac:dyDescent="0.25">
      <c r="A361" s="4">
        <v>4982</v>
      </c>
      <c r="B361" s="8" t="s">
        <v>281</v>
      </c>
      <c r="F361" s="8" t="s">
        <v>355</v>
      </c>
      <c r="J361" s="8" t="s">
        <v>364</v>
      </c>
      <c r="Q361" s="4">
        <v>56.378</v>
      </c>
    </row>
    <row r="362" spans="1:17" ht="60" x14ac:dyDescent="0.25">
      <c r="A362" s="4">
        <v>4975</v>
      </c>
      <c r="B362" s="8" t="s">
        <v>281</v>
      </c>
      <c r="F362" s="8" t="s">
        <v>355</v>
      </c>
      <c r="J362" s="8" t="s">
        <v>364</v>
      </c>
      <c r="N362" s="8" t="s">
        <v>365</v>
      </c>
      <c r="Q362" s="4">
        <v>27.826000000000001</v>
      </c>
    </row>
    <row r="363" spans="1:17" ht="90" x14ac:dyDescent="0.25">
      <c r="A363" s="4">
        <v>4978</v>
      </c>
      <c r="B363" s="8" t="s">
        <v>281</v>
      </c>
      <c r="F363" s="8" t="s">
        <v>355</v>
      </c>
      <c r="J363" s="8" t="s">
        <v>364</v>
      </c>
      <c r="N363" s="8" t="s">
        <v>366</v>
      </c>
      <c r="Q363" s="4">
        <v>1.502</v>
      </c>
    </row>
    <row r="364" spans="1:17" ht="45" x14ac:dyDescent="0.25">
      <c r="A364" s="4">
        <v>4980</v>
      </c>
      <c r="B364" s="8" t="s">
        <v>281</v>
      </c>
      <c r="F364" s="8" t="s">
        <v>355</v>
      </c>
      <c r="J364" s="8" t="s">
        <v>364</v>
      </c>
      <c r="N364" s="8" t="s">
        <v>367</v>
      </c>
      <c r="Q364" s="4">
        <v>11.067</v>
      </c>
    </row>
    <row r="365" spans="1:17" ht="45" x14ac:dyDescent="0.25">
      <c r="A365" s="4">
        <v>4976</v>
      </c>
      <c r="B365" s="8" t="s">
        <v>281</v>
      </c>
      <c r="F365" s="8" t="s">
        <v>355</v>
      </c>
      <c r="J365" s="8" t="s">
        <v>364</v>
      </c>
      <c r="N365" s="8" t="s">
        <v>368</v>
      </c>
      <c r="Q365" s="4">
        <v>11.382999999999999</v>
      </c>
    </row>
    <row r="366" spans="1:17" ht="60" x14ac:dyDescent="0.25">
      <c r="A366" s="4">
        <v>4977</v>
      </c>
      <c r="B366" s="8" t="s">
        <v>281</v>
      </c>
      <c r="F366" s="8" t="s">
        <v>355</v>
      </c>
      <c r="J366" s="8" t="s">
        <v>364</v>
      </c>
      <c r="N366" s="8" t="s">
        <v>369</v>
      </c>
      <c r="Q366" s="4">
        <v>19.763000000000002</v>
      </c>
    </row>
    <row r="367" spans="1:17" ht="45" x14ac:dyDescent="0.25">
      <c r="A367" s="4">
        <v>4979</v>
      </c>
      <c r="B367" s="8" t="s">
        <v>281</v>
      </c>
      <c r="F367" s="8" t="s">
        <v>355</v>
      </c>
      <c r="J367" s="8" t="s">
        <v>364</v>
      </c>
      <c r="N367" s="8" t="s">
        <v>370</v>
      </c>
      <c r="Q367" s="4">
        <v>22.925000000000001</v>
      </c>
    </row>
    <row r="368" spans="1:17" ht="45" x14ac:dyDescent="0.25">
      <c r="A368" s="4">
        <v>4981</v>
      </c>
      <c r="B368" s="8" t="s">
        <v>281</v>
      </c>
      <c r="F368" s="8" t="s">
        <v>355</v>
      </c>
      <c r="J368" s="8" t="s">
        <v>364</v>
      </c>
      <c r="N368" s="8" t="s">
        <v>371</v>
      </c>
      <c r="Q368" s="4">
        <v>5.5339999999999998</v>
      </c>
    </row>
    <row r="369" spans="1:17" ht="45" x14ac:dyDescent="0.25">
      <c r="A369" s="4">
        <v>4988</v>
      </c>
      <c r="B369" s="8" t="s">
        <v>281</v>
      </c>
      <c r="F369" s="8" t="s">
        <v>355</v>
      </c>
      <c r="J369" s="8" t="s">
        <v>372</v>
      </c>
      <c r="Q369" s="4">
        <v>4.0819999999999999</v>
      </c>
    </row>
    <row r="370" spans="1:17" ht="45" x14ac:dyDescent="0.25">
      <c r="A370" s="4">
        <v>4984</v>
      </c>
      <c r="B370" s="8" t="s">
        <v>281</v>
      </c>
      <c r="F370" s="8" t="s">
        <v>355</v>
      </c>
      <c r="J370" s="8" t="s">
        <v>372</v>
      </c>
      <c r="N370" s="8" t="s">
        <v>373</v>
      </c>
      <c r="Q370" s="4">
        <v>2.948</v>
      </c>
    </row>
    <row r="371" spans="1:17" ht="45" x14ac:dyDescent="0.25">
      <c r="A371" s="4">
        <v>4985</v>
      </c>
      <c r="B371" s="8" t="s">
        <v>281</v>
      </c>
      <c r="F371" s="8" t="s">
        <v>355</v>
      </c>
      <c r="J371" s="8" t="s">
        <v>372</v>
      </c>
      <c r="N371" s="8" t="s">
        <v>374</v>
      </c>
      <c r="Q371" s="4">
        <v>32.750999999999998</v>
      </c>
    </row>
    <row r="372" spans="1:17" ht="45" x14ac:dyDescent="0.25">
      <c r="A372" s="4">
        <v>4986</v>
      </c>
      <c r="B372" s="8" t="s">
        <v>281</v>
      </c>
      <c r="F372" s="8" t="s">
        <v>355</v>
      </c>
      <c r="J372" s="8" t="s">
        <v>372</v>
      </c>
      <c r="N372" s="8" t="s">
        <v>375</v>
      </c>
      <c r="Q372" s="4">
        <v>9.8249999999999993</v>
      </c>
    </row>
    <row r="373" spans="1:17" ht="45" x14ac:dyDescent="0.25">
      <c r="A373" s="4">
        <v>4983</v>
      </c>
      <c r="B373" s="8" t="s">
        <v>281</v>
      </c>
      <c r="F373" s="8" t="s">
        <v>355</v>
      </c>
      <c r="J373" s="8" t="s">
        <v>372</v>
      </c>
      <c r="N373" s="8" t="s">
        <v>376</v>
      </c>
      <c r="Q373" s="4">
        <v>19.651</v>
      </c>
    </row>
    <row r="374" spans="1:17" ht="45" x14ac:dyDescent="0.25">
      <c r="A374" s="4">
        <v>4987</v>
      </c>
      <c r="B374" s="8" t="s">
        <v>281</v>
      </c>
      <c r="F374" s="8" t="s">
        <v>355</v>
      </c>
      <c r="J374" s="8" t="s">
        <v>372</v>
      </c>
      <c r="N374" s="8" t="s">
        <v>377</v>
      </c>
      <c r="Q374" s="4">
        <v>34.825000000000003</v>
      </c>
    </row>
    <row r="375" spans="1:17" ht="45" x14ac:dyDescent="0.25">
      <c r="A375" s="4">
        <v>4966</v>
      </c>
      <c r="B375" s="8" t="s">
        <v>281</v>
      </c>
      <c r="F375" s="8" t="s">
        <v>355</v>
      </c>
      <c r="J375" s="8" t="s">
        <v>378</v>
      </c>
      <c r="Q375" s="4">
        <v>17.212</v>
      </c>
    </row>
    <row r="376" spans="1:17" ht="75" x14ac:dyDescent="0.25">
      <c r="A376" s="4">
        <v>4962</v>
      </c>
      <c r="B376" s="8" t="s">
        <v>281</v>
      </c>
      <c r="F376" s="8" t="s">
        <v>355</v>
      </c>
      <c r="J376" s="8" t="s">
        <v>378</v>
      </c>
      <c r="N376" s="8" t="s">
        <v>379</v>
      </c>
      <c r="Q376" s="4">
        <v>10</v>
      </c>
    </row>
    <row r="377" spans="1:17" ht="90" x14ac:dyDescent="0.25">
      <c r="A377" s="4">
        <v>4963</v>
      </c>
      <c r="B377" s="8" t="s">
        <v>281</v>
      </c>
      <c r="F377" s="8" t="s">
        <v>355</v>
      </c>
      <c r="J377" s="8" t="s">
        <v>378</v>
      </c>
      <c r="N377" s="8" t="s">
        <v>380</v>
      </c>
      <c r="Q377" s="4">
        <v>10</v>
      </c>
    </row>
    <row r="378" spans="1:17" ht="45" x14ac:dyDescent="0.25">
      <c r="A378" s="4">
        <v>4965</v>
      </c>
      <c r="B378" s="8" t="s">
        <v>281</v>
      </c>
      <c r="F378" s="8" t="s">
        <v>355</v>
      </c>
      <c r="J378" s="8" t="s">
        <v>378</v>
      </c>
      <c r="N378" s="8" t="s">
        <v>381</v>
      </c>
      <c r="Q378" s="4">
        <v>10</v>
      </c>
    </row>
    <row r="379" spans="1:17" ht="45" x14ac:dyDescent="0.25">
      <c r="A379" s="4">
        <v>4964</v>
      </c>
      <c r="B379" s="8" t="s">
        <v>281</v>
      </c>
      <c r="F379" s="8" t="s">
        <v>355</v>
      </c>
      <c r="J379" s="8" t="s">
        <v>378</v>
      </c>
      <c r="N379" s="8" t="s">
        <v>382</v>
      </c>
      <c r="Q379" s="4">
        <v>70</v>
      </c>
    </row>
    <row r="380" spans="1:17" ht="45" x14ac:dyDescent="0.25">
      <c r="A380" s="4">
        <v>5025</v>
      </c>
      <c r="B380" s="8" t="s">
        <v>281</v>
      </c>
      <c r="F380" s="8" t="s">
        <v>383</v>
      </c>
      <c r="Q380" s="4">
        <v>15</v>
      </c>
    </row>
    <row r="381" spans="1:17" ht="45" x14ac:dyDescent="0.25">
      <c r="A381" s="4">
        <v>5021</v>
      </c>
      <c r="B381" s="8" t="s">
        <v>281</v>
      </c>
      <c r="F381" s="8" t="s">
        <v>383</v>
      </c>
      <c r="J381" s="8" t="s">
        <v>384</v>
      </c>
      <c r="Q381" s="4">
        <v>12.928000000000001</v>
      </c>
    </row>
    <row r="382" spans="1:17" ht="45" x14ac:dyDescent="0.25">
      <c r="A382" s="4">
        <v>5017</v>
      </c>
      <c r="B382" s="8" t="s">
        <v>281</v>
      </c>
      <c r="F382" s="8" t="s">
        <v>383</v>
      </c>
      <c r="J382" s="8" t="s">
        <v>384</v>
      </c>
      <c r="N382" s="8" t="s">
        <v>385</v>
      </c>
      <c r="Q382" s="4">
        <v>20</v>
      </c>
    </row>
    <row r="383" spans="1:17" ht="45" x14ac:dyDescent="0.25">
      <c r="A383" s="4">
        <v>5016</v>
      </c>
      <c r="B383" s="8" t="s">
        <v>281</v>
      </c>
      <c r="F383" s="8" t="s">
        <v>383</v>
      </c>
      <c r="J383" s="8" t="s">
        <v>384</v>
      </c>
      <c r="N383" s="8" t="s">
        <v>386</v>
      </c>
      <c r="Q383" s="4">
        <v>25</v>
      </c>
    </row>
    <row r="384" spans="1:17" ht="45" x14ac:dyDescent="0.25">
      <c r="A384" s="4">
        <v>5018</v>
      </c>
      <c r="B384" s="8" t="s">
        <v>281</v>
      </c>
      <c r="F384" s="8" t="s">
        <v>383</v>
      </c>
      <c r="J384" s="8" t="s">
        <v>384</v>
      </c>
      <c r="N384" s="8" t="s">
        <v>387</v>
      </c>
      <c r="Q384" s="4">
        <v>30</v>
      </c>
    </row>
    <row r="385" spans="1:17" ht="45" x14ac:dyDescent="0.25">
      <c r="A385" s="4">
        <v>5020</v>
      </c>
      <c r="B385" s="8" t="s">
        <v>281</v>
      </c>
      <c r="F385" s="8" t="s">
        <v>383</v>
      </c>
      <c r="J385" s="8" t="s">
        <v>384</v>
      </c>
      <c r="N385" s="8" t="s">
        <v>388</v>
      </c>
      <c r="Q385" s="4">
        <v>10</v>
      </c>
    </row>
    <row r="386" spans="1:17" ht="45" x14ac:dyDescent="0.25">
      <c r="A386" s="4">
        <v>5019</v>
      </c>
      <c r="B386" s="8" t="s">
        <v>281</v>
      </c>
      <c r="F386" s="8" t="s">
        <v>383</v>
      </c>
      <c r="J386" s="8" t="s">
        <v>384</v>
      </c>
      <c r="N386" s="8" t="s">
        <v>389</v>
      </c>
      <c r="Q386" s="4">
        <v>15</v>
      </c>
    </row>
    <row r="387" spans="1:17" ht="45" x14ac:dyDescent="0.25">
      <c r="A387" s="4">
        <v>5024</v>
      </c>
      <c r="B387" s="8" t="s">
        <v>281</v>
      </c>
      <c r="F387" s="8" t="s">
        <v>383</v>
      </c>
      <c r="J387" s="8" t="s">
        <v>390</v>
      </c>
      <c r="Q387" s="4">
        <v>34.134</v>
      </c>
    </row>
    <row r="388" spans="1:17" ht="60" x14ac:dyDescent="0.25">
      <c r="A388" s="4">
        <v>5022</v>
      </c>
      <c r="B388" s="8" t="s">
        <v>281</v>
      </c>
      <c r="F388" s="8" t="s">
        <v>383</v>
      </c>
      <c r="J388" s="8" t="s">
        <v>390</v>
      </c>
      <c r="N388" s="8" t="s">
        <v>391</v>
      </c>
      <c r="Q388" s="4">
        <v>5</v>
      </c>
    </row>
    <row r="389" spans="1:17" ht="45" x14ac:dyDescent="0.25">
      <c r="A389" s="4">
        <v>5023</v>
      </c>
      <c r="B389" s="8" t="s">
        <v>281</v>
      </c>
      <c r="F389" s="8" t="s">
        <v>383</v>
      </c>
      <c r="J389" s="8" t="s">
        <v>390</v>
      </c>
      <c r="N389" s="8" t="s">
        <v>392</v>
      </c>
      <c r="Q389" s="4">
        <v>95</v>
      </c>
    </row>
    <row r="390" spans="1:17" ht="45" x14ac:dyDescent="0.25">
      <c r="A390" s="4">
        <v>5012</v>
      </c>
      <c r="B390" s="8" t="s">
        <v>281</v>
      </c>
      <c r="F390" s="8" t="s">
        <v>383</v>
      </c>
      <c r="J390" s="8" t="s">
        <v>393</v>
      </c>
      <c r="Q390" s="4">
        <v>34.804000000000002</v>
      </c>
    </row>
    <row r="391" spans="1:17" ht="45" x14ac:dyDescent="0.25">
      <c r="A391" s="4">
        <v>5010</v>
      </c>
      <c r="B391" s="8" t="s">
        <v>281</v>
      </c>
      <c r="F391" s="8" t="s">
        <v>383</v>
      </c>
      <c r="J391" s="8" t="s">
        <v>393</v>
      </c>
      <c r="N391" s="8" t="s">
        <v>394</v>
      </c>
      <c r="Q391" s="4">
        <v>15</v>
      </c>
    </row>
    <row r="392" spans="1:17" ht="45" x14ac:dyDescent="0.25">
      <c r="A392" s="4">
        <v>5007</v>
      </c>
      <c r="B392" s="8" t="s">
        <v>281</v>
      </c>
      <c r="F392" s="8" t="s">
        <v>383</v>
      </c>
      <c r="J392" s="8" t="s">
        <v>393</v>
      </c>
      <c r="N392" s="8" t="s">
        <v>395</v>
      </c>
      <c r="Q392" s="4">
        <v>15</v>
      </c>
    </row>
    <row r="393" spans="1:17" ht="45" x14ac:dyDescent="0.25">
      <c r="A393" s="4">
        <v>5009</v>
      </c>
      <c r="B393" s="8" t="s">
        <v>281</v>
      </c>
      <c r="F393" s="8" t="s">
        <v>383</v>
      </c>
      <c r="J393" s="8" t="s">
        <v>393</v>
      </c>
      <c r="N393" s="8" t="s">
        <v>396</v>
      </c>
      <c r="Q393" s="4">
        <v>25</v>
      </c>
    </row>
    <row r="394" spans="1:17" ht="45" x14ac:dyDescent="0.25">
      <c r="A394" s="4">
        <v>5011</v>
      </c>
      <c r="B394" s="8" t="s">
        <v>281</v>
      </c>
      <c r="F394" s="8" t="s">
        <v>383</v>
      </c>
      <c r="J394" s="8" t="s">
        <v>393</v>
      </c>
      <c r="N394" s="8" t="s">
        <v>397</v>
      </c>
      <c r="Q394" s="4">
        <v>5</v>
      </c>
    </row>
    <row r="395" spans="1:17" ht="45" x14ac:dyDescent="0.25">
      <c r="A395" s="4">
        <v>5008</v>
      </c>
      <c r="B395" s="8" t="s">
        <v>281</v>
      </c>
      <c r="F395" s="8" t="s">
        <v>383</v>
      </c>
      <c r="J395" s="8" t="s">
        <v>393</v>
      </c>
      <c r="N395" s="8" t="s">
        <v>398</v>
      </c>
      <c r="Q395" s="4">
        <v>40</v>
      </c>
    </row>
    <row r="396" spans="1:17" ht="45" x14ac:dyDescent="0.25">
      <c r="A396" s="4">
        <v>5015</v>
      </c>
      <c r="B396" s="8" t="s">
        <v>281</v>
      </c>
      <c r="F396" s="8" t="s">
        <v>383</v>
      </c>
      <c r="J396" s="8" t="s">
        <v>399</v>
      </c>
      <c r="Q396" s="4">
        <v>18.134</v>
      </c>
    </row>
    <row r="397" spans="1:17" ht="45" x14ac:dyDescent="0.25">
      <c r="A397" s="4">
        <v>5014</v>
      </c>
      <c r="B397" s="8" t="s">
        <v>281</v>
      </c>
      <c r="F397" s="8" t="s">
        <v>383</v>
      </c>
      <c r="J397" s="8" t="s">
        <v>399</v>
      </c>
      <c r="N397" s="8" t="s">
        <v>400</v>
      </c>
      <c r="Q397" s="4">
        <v>60</v>
      </c>
    </row>
    <row r="398" spans="1:17" ht="45" x14ac:dyDescent="0.25">
      <c r="A398" s="4">
        <v>5013</v>
      </c>
      <c r="B398" s="8" t="s">
        <v>281</v>
      </c>
      <c r="F398" s="8" t="s">
        <v>383</v>
      </c>
      <c r="J398" s="8" t="s">
        <v>399</v>
      </c>
      <c r="N398" s="8" t="s">
        <v>401</v>
      </c>
      <c r="Q398" s="4">
        <v>40</v>
      </c>
    </row>
    <row r="399" spans="1:17" ht="45" x14ac:dyDescent="0.25">
      <c r="A399" s="4">
        <v>4935</v>
      </c>
      <c r="B399" s="8" t="s">
        <v>402</v>
      </c>
      <c r="Q399" s="4">
        <v>13</v>
      </c>
    </row>
    <row r="400" spans="1:17" ht="45" x14ac:dyDescent="0.25">
      <c r="A400" s="4">
        <v>4897</v>
      </c>
      <c r="B400" s="8" t="s">
        <v>402</v>
      </c>
      <c r="F400" s="8" t="s">
        <v>403</v>
      </c>
      <c r="Q400" s="4">
        <v>9</v>
      </c>
    </row>
    <row r="401" spans="1:17" ht="45" x14ac:dyDescent="0.25">
      <c r="A401" s="4">
        <v>4896</v>
      </c>
      <c r="B401" s="8" t="s">
        <v>402</v>
      </c>
      <c r="F401" s="8" t="s">
        <v>403</v>
      </c>
      <c r="J401" s="8" t="s">
        <v>404</v>
      </c>
      <c r="Q401" s="4">
        <v>50</v>
      </c>
    </row>
    <row r="402" spans="1:17" ht="45" x14ac:dyDescent="0.25">
      <c r="A402" s="4">
        <v>4893</v>
      </c>
      <c r="B402" s="8" t="s">
        <v>402</v>
      </c>
      <c r="F402" s="8" t="s">
        <v>403</v>
      </c>
      <c r="J402" s="8" t="s">
        <v>404</v>
      </c>
      <c r="N402" s="8" t="s">
        <v>405</v>
      </c>
      <c r="Q402" s="4">
        <v>30</v>
      </c>
    </row>
    <row r="403" spans="1:17" ht="45" x14ac:dyDescent="0.25">
      <c r="A403" s="4">
        <v>4894</v>
      </c>
      <c r="B403" s="8" t="s">
        <v>402</v>
      </c>
      <c r="F403" s="8" t="s">
        <v>403</v>
      </c>
      <c r="J403" s="8" t="s">
        <v>404</v>
      </c>
      <c r="N403" s="8" t="s">
        <v>406</v>
      </c>
      <c r="Q403" s="4">
        <v>20</v>
      </c>
    </row>
    <row r="404" spans="1:17" ht="45" x14ac:dyDescent="0.25">
      <c r="A404" s="4">
        <v>4892</v>
      </c>
      <c r="B404" s="8" t="s">
        <v>402</v>
      </c>
      <c r="F404" s="8" t="s">
        <v>403</v>
      </c>
      <c r="J404" s="8" t="s">
        <v>404</v>
      </c>
      <c r="N404" s="8" t="s">
        <v>407</v>
      </c>
      <c r="Q404" s="4">
        <v>35</v>
      </c>
    </row>
    <row r="405" spans="1:17" ht="45" x14ac:dyDescent="0.25">
      <c r="A405" s="4">
        <v>4895</v>
      </c>
      <c r="B405" s="8" t="s">
        <v>402</v>
      </c>
      <c r="F405" s="8" t="s">
        <v>403</v>
      </c>
      <c r="J405" s="8" t="s">
        <v>404</v>
      </c>
      <c r="N405" s="8" t="s">
        <v>408</v>
      </c>
      <c r="Q405" s="4">
        <v>15</v>
      </c>
    </row>
    <row r="406" spans="1:17" ht="45" x14ac:dyDescent="0.25">
      <c r="A406" s="4">
        <v>4891</v>
      </c>
      <c r="B406" s="8" t="s">
        <v>402</v>
      </c>
      <c r="F406" s="8" t="s">
        <v>403</v>
      </c>
      <c r="J406" s="8" t="s">
        <v>409</v>
      </c>
      <c r="Q406" s="4">
        <v>50</v>
      </c>
    </row>
    <row r="407" spans="1:17" ht="60" x14ac:dyDescent="0.25">
      <c r="A407" s="4">
        <v>4888</v>
      </c>
      <c r="B407" s="8" t="s">
        <v>402</v>
      </c>
      <c r="F407" s="8" t="s">
        <v>403</v>
      </c>
      <c r="J407" s="8" t="s">
        <v>409</v>
      </c>
      <c r="N407" s="8" t="s">
        <v>410</v>
      </c>
      <c r="Q407" s="4">
        <v>10</v>
      </c>
    </row>
    <row r="408" spans="1:17" ht="60" x14ac:dyDescent="0.25">
      <c r="A408" s="4">
        <v>4889</v>
      </c>
      <c r="B408" s="8" t="s">
        <v>402</v>
      </c>
      <c r="F408" s="8" t="s">
        <v>403</v>
      </c>
      <c r="J408" s="8" t="s">
        <v>409</v>
      </c>
      <c r="N408" s="8" t="s">
        <v>411</v>
      </c>
      <c r="Q408" s="4">
        <v>5</v>
      </c>
    </row>
    <row r="409" spans="1:17" ht="45" x14ac:dyDescent="0.25">
      <c r="A409" s="4">
        <v>4887</v>
      </c>
      <c r="B409" s="8" t="s">
        <v>402</v>
      </c>
      <c r="F409" s="8" t="s">
        <v>403</v>
      </c>
      <c r="J409" s="8" t="s">
        <v>409</v>
      </c>
      <c r="N409" s="8" t="s">
        <v>412</v>
      </c>
      <c r="Q409" s="4">
        <v>5</v>
      </c>
    </row>
    <row r="410" spans="1:17" ht="45" x14ac:dyDescent="0.25">
      <c r="A410" s="4">
        <v>4890</v>
      </c>
      <c r="B410" s="8" t="s">
        <v>402</v>
      </c>
      <c r="F410" s="8" t="s">
        <v>403</v>
      </c>
      <c r="J410" s="8" t="s">
        <v>409</v>
      </c>
      <c r="N410" s="8" t="s">
        <v>413</v>
      </c>
      <c r="Q410" s="4">
        <v>20</v>
      </c>
    </row>
    <row r="411" spans="1:17" ht="45" x14ac:dyDescent="0.25">
      <c r="A411" s="4">
        <v>4886</v>
      </c>
      <c r="B411" s="8" t="s">
        <v>402</v>
      </c>
      <c r="F411" s="8" t="s">
        <v>403</v>
      </c>
      <c r="J411" s="8" t="s">
        <v>409</v>
      </c>
      <c r="N411" s="8" t="s">
        <v>414</v>
      </c>
      <c r="Q411" s="4">
        <v>60</v>
      </c>
    </row>
    <row r="412" spans="1:17" ht="45" x14ac:dyDescent="0.25">
      <c r="A412" s="4">
        <v>4934</v>
      </c>
      <c r="B412" s="8" t="s">
        <v>402</v>
      </c>
      <c r="F412" s="8" t="s">
        <v>415</v>
      </c>
      <c r="Q412" s="4">
        <v>6</v>
      </c>
    </row>
    <row r="413" spans="1:17" ht="45" x14ac:dyDescent="0.25">
      <c r="A413" s="4">
        <v>4933</v>
      </c>
      <c r="B413" s="8" t="s">
        <v>402</v>
      </c>
      <c r="F413" s="8" t="s">
        <v>415</v>
      </c>
      <c r="J413" s="8" t="s">
        <v>416</v>
      </c>
      <c r="Q413" s="4">
        <v>50</v>
      </c>
    </row>
    <row r="414" spans="1:17" ht="45" x14ac:dyDescent="0.25">
      <c r="A414" s="4">
        <v>4931</v>
      </c>
      <c r="B414" s="8" t="s">
        <v>402</v>
      </c>
      <c r="F414" s="8" t="s">
        <v>415</v>
      </c>
      <c r="J414" s="8" t="s">
        <v>416</v>
      </c>
      <c r="N414" s="8" t="s">
        <v>417</v>
      </c>
      <c r="Q414" s="4">
        <v>40</v>
      </c>
    </row>
    <row r="415" spans="1:17" ht="45" x14ac:dyDescent="0.25">
      <c r="A415" s="4">
        <v>4932</v>
      </c>
      <c r="B415" s="8" t="s">
        <v>402</v>
      </c>
      <c r="F415" s="8" t="s">
        <v>415</v>
      </c>
      <c r="J415" s="8" t="s">
        <v>416</v>
      </c>
      <c r="N415" s="8" t="s">
        <v>418</v>
      </c>
      <c r="Q415" s="4">
        <v>5</v>
      </c>
    </row>
    <row r="416" spans="1:17" ht="45" x14ac:dyDescent="0.25">
      <c r="A416" s="4">
        <v>4930</v>
      </c>
      <c r="B416" s="8" t="s">
        <v>402</v>
      </c>
      <c r="F416" s="8" t="s">
        <v>415</v>
      </c>
      <c r="J416" s="8" t="s">
        <v>416</v>
      </c>
      <c r="N416" s="8" t="s">
        <v>419</v>
      </c>
      <c r="Q416" s="4">
        <v>15</v>
      </c>
    </row>
    <row r="417" spans="1:17" ht="45" x14ac:dyDescent="0.25">
      <c r="A417" s="4">
        <v>4929</v>
      </c>
      <c r="B417" s="8" t="s">
        <v>402</v>
      </c>
      <c r="F417" s="8" t="s">
        <v>415</v>
      </c>
      <c r="J417" s="8" t="s">
        <v>416</v>
      </c>
      <c r="N417" s="8" t="s">
        <v>420</v>
      </c>
      <c r="Q417" s="4">
        <v>40</v>
      </c>
    </row>
    <row r="418" spans="1:17" ht="45" x14ac:dyDescent="0.25">
      <c r="A418" s="4">
        <v>4928</v>
      </c>
      <c r="B418" s="8" t="s">
        <v>402</v>
      </c>
      <c r="F418" s="8" t="s">
        <v>415</v>
      </c>
      <c r="J418" s="8" t="s">
        <v>421</v>
      </c>
      <c r="Q418" s="4">
        <v>50</v>
      </c>
    </row>
    <row r="419" spans="1:17" ht="45" x14ac:dyDescent="0.25">
      <c r="A419" s="4">
        <v>4926</v>
      </c>
      <c r="B419" s="8" t="s">
        <v>402</v>
      </c>
      <c r="F419" s="8" t="s">
        <v>415</v>
      </c>
      <c r="J419" s="8" t="s">
        <v>421</v>
      </c>
      <c r="N419" s="8" t="s">
        <v>422</v>
      </c>
      <c r="Q419" s="4">
        <v>35</v>
      </c>
    </row>
    <row r="420" spans="1:17" ht="45" x14ac:dyDescent="0.25">
      <c r="A420" s="4">
        <v>4927</v>
      </c>
      <c r="B420" s="8" t="s">
        <v>402</v>
      </c>
      <c r="F420" s="8" t="s">
        <v>415</v>
      </c>
      <c r="J420" s="8" t="s">
        <v>421</v>
      </c>
      <c r="N420" s="8" t="s">
        <v>423</v>
      </c>
      <c r="Q420" s="4">
        <v>25</v>
      </c>
    </row>
    <row r="421" spans="1:17" ht="45" x14ac:dyDescent="0.25">
      <c r="A421" s="4">
        <v>4925</v>
      </c>
      <c r="B421" s="8" t="s">
        <v>402</v>
      </c>
      <c r="F421" s="8" t="s">
        <v>415</v>
      </c>
      <c r="J421" s="8" t="s">
        <v>421</v>
      </c>
      <c r="N421" s="8" t="s">
        <v>424</v>
      </c>
      <c r="Q421" s="4">
        <v>40</v>
      </c>
    </row>
    <row r="422" spans="1:17" ht="45" x14ac:dyDescent="0.25">
      <c r="A422" s="4">
        <v>4885</v>
      </c>
      <c r="B422" s="8" t="s">
        <v>402</v>
      </c>
      <c r="F422" s="8" t="s">
        <v>425</v>
      </c>
      <c r="Q422" s="4">
        <v>9</v>
      </c>
    </row>
    <row r="423" spans="1:17" ht="45" x14ac:dyDescent="0.25">
      <c r="A423" s="4">
        <v>4884</v>
      </c>
      <c r="B423" s="8" t="s">
        <v>402</v>
      </c>
      <c r="F423" s="8" t="s">
        <v>425</v>
      </c>
      <c r="J423" s="8" t="s">
        <v>426</v>
      </c>
      <c r="Q423" s="4">
        <v>100</v>
      </c>
    </row>
    <row r="424" spans="1:17" ht="45" x14ac:dyDescent="0.25">
      <c r="A424" s="4">
        <v>4883</v>
      </c>
      <c r="B424" s="8" t="s">
        <v>402</v>
      </c>
      <c r="F424" s="8" t="s">
        <v>425</v>
      </c>
      <c r="J424" s="8" t="s">
        <v>426</v>
      </c>
      <c r="N424" s="8" t="s">
        <v>427</v>
      </c>
      <c r="Q424" s="4">
        <v>3.3610000000000002</v>
      </c>
    </row>
    <row r="425" spans="1:17" ht="45" x14ac:dyDescent="0.25">
      <c r="A425" s="4">
        <v>4881</v>
      </c>
      <c r="B425" s="8" t="s">
        <v>402</v>
      </c>
      <c r="F425" s="8" t="s">
        <v>425</v>
      </c>
      <c r="J425" s="8" t="s">
        <v>426</v>
      </c>
      <c r="N425" s="8" t="s">
        <v>428</v>
      </c>
      <c r="Q425" s="4">
        <v>8.9339999999999993</v>
      </c>
    </row>
    <row r="426" spans="1:17" ht="60" x14ac:dyDescent="0.25">
      <c r="A426" s="4">
        <v>4880</v>
      </c>
      <c r="B426" s="8" t="s">
        <v>402</v>
      </c>
      <c r="F426" s="8" t="s">
        <v>425</v>
      </c>
      <c r="J426" s="8" t="s">
        <v>426</v>
      </c>
      <c r="N426" s="8" t="s">
        <v>429</v>
      </c>
      <c r="Q426" s="4">
        <v>68.817999999999998</v>
      </c>
    </row>
    <row r="427" spans="1:17" ht="45" x14ac:dyDescent="0.25">
      <c r="A427" s="4">
        <v>4879</v>
      </c>
      <c r="B427" s="8" t="s">
        <v>402</v>
      </c>
      <c r="F427" s="8" t="s">
        <v>425</v>
      </c>
      <c r="J427" s="8" t="s">
        <v>426</v>
      </c>
      <c r="N427" s="8" t="s">
        <v>430</v>
      </c>
      <c r="Q427" s="4">
        <v>6.9580000000000002</v>
      </c>
    </row>
    <row r="428" spans="1:17" ht="45" x14ac:dyDescent="0.25">
      <c r="A428" s="4">
        <v>4882</v>
      </c>
      <c r="B428" s="8" t="s">
        <v>402</v>
      </c>
      <c r="F428" s="8" t="s">
        <v>425</v>
      </c>
      <c r="J428" s="8" t="s">
        <v>426</v>
      </c>
      <c r="N428" s="8" t="s">
        <v>431</v>
      </c>
      <c r="Q428" s="4">
        <v>0.33600000000000002</v>
      </c>
    </row>
    <row r="429" spans="1:17" ht="45" x14ac:dyDescent="0.25">
      <c r="A429" s="4">
        <v>4878</v>
      </c>
      <c r="B429" s="8" t="s">
        <v>402</v>
      </c>
      <c r="F429" s="8" t="s">
        <v>425</v>
      </c>
      <c r="J429" s="8" t="s">
        <v>426</v>
      </c>
      <c r="N429" s="8" t="s">
        <v>432</v>
      </c>
      <c r="Q429" s="4">
        <v>11.593</v>
      </c>
    </row>
    <row r="430" spans="1:17" ht="45" x14ac:dyDescent="0.25">
      <c r="A430" s="4">
        <v>4924</v>
      </c>
      <c r="B430" s="8" t="s">
        <v>402</v>
      </c>
      <c r="F430" s="8" t="s">
        <v>433</v>
      </c>
      <c r="Q430" s="4">
        <v>10</v>
      </c>
    </row>
    <row r="431" spans="1:17" ht="45" x14ac:dyDescent="0.25">
      <c r="A431" s="4">
        <v>4920</v>
      </c>
      <c r="B431" s="8" t="s">
        <v>402</v>
      </c>
      <c r="F431" s="8" t="s">
        <v>433</v>
      </c>
      <c r="J431" s="8" t="s">
        <v>434</v>
      </c>
      <c r="Q431" s="4">
        <v>81.141000000000005</v>
      </c>
    </row>
    <row r="432" spans="1:17" ht="45" x14ac:dyDescent="0.25">
      <c r="A432" s="4">
        <v>4919</v>
      </c>
      <c r="B432" s="8" t="s">
        <v>402</v>
      </c>
      <c r="F432" s="8" t="s">
        <v>433</v>
      </c>
      <c r="J432" s="8" t="s">
        <v>434</v>
      </c>
      <c r="N432" s="8" t="s">
        <v>435</v>
      </c>
      <c r="Q432" s="4">
        <v>15</v>
      </c>
    </row>
    <row r="433" spans="1:17" ht="45" x14ac:dyDescent="0.25">
      <c r="A433" s="4">
        <v>4913</v>
      </c>
      <c r="B433" s="8" t="s">
        <v>402</v>
      </c>
      <c r="F433" s="8" t="s">
        <v>433</v>
      </c>
      <c r="J433" s="8" t="s">
        <v>434</v>
      </c>
      <c r="N433" s="8" t="s">
        <v>436</v>
      </c>
      <c r="Q433" s="4">
        <v>10</v>
      </c>
    </row>
    <row r="434" spans="1:17" ht="45" x14ac:dyDescent="0.25">
      <c r="A434" s="4">
        <v>4918</v>
      </c>
      <c r="B434" s="8" t="s">
        <v>402</v>
      </c>
      <c r="F434" s="8" t="s">
        <v>433</v>
      </c>
      <c r="J434" s="8" t="s">
        <v>434</v>
      </c>
      <c r="N434" s="8" t="s">
        <v>437</v>
      </c>
      <c r="Q434" s="4">
        <v>15</v>
      </c>
    </row>
    <row r="435" spans="1:17" ht="45" x14ac:dyDescent="0.25">
      <c r="A435" s="4">
        <v>4910</v>
      </c>
      <c r="B435" s="8" t="s">
        <v>402</v>
      </c>
      <c r="F435" s="8" t="s">
        <v>433</v>
      </c>
      <c r="J435" s="8" t="s">
        <v>434</v>
      </c>
      <c r="N435" s="8" t="s">
        <v>438</v>
      </c>
      <c r="Q435" s="4">
        <v>17</v>
      </c>
    </row>
    <row r="436" spans="1:17" ht="45" x14ac:dyDescent="0.25">
      <c r="A436" s="4">
        <v>4915</v>
      </c>
      <c r="B436" s="8" t="s">
        <v>402</v>
      </c>
      <c r="F436" s="8" t="s">
        <v>433</v>
      </c>
      <c r="J436" s="8" t="s">
        <v>434</v>
      </c>
      <c r="N436" s="8" t="s">
        <v>439</v>
      </c>
      <c r="Q436" s="4">
        <v>17</v>
      </c>
    </row>
    <row r="437" spans="1:17" ht="45" x14ac:dyDescent="0.25">
      <c r="A437" s="4">
        <v>4916</v>
      </c>
      <c r="B437" s="8" t="s">
        <v>402</v>
      </c>
      <c r="F437" s="8" t="s">
        <v>433</v>
      </c>
      <c r="J437" s="8" t="s">
        <v>434</v>
      </c>
      <c r="N437" s="8" t="s">
        <v>440</v>
      </c>
      <c r="Q437" s="4">
        <v>5</v>
      </c>
    </row>
    <row r="438" spans="1:17" ht="45" x14ac:dyDescent="0.25">
      <c r="A438" s="4">
        <v>4911</v>
      </c>
      <c r="B438" s="8" t="s">
        <v>402</v>
      </c>
      <c r="F438" s="8" t="s">
        <v>433</v>
      </c>
      <c r="J438" s="8" t="s">
        <v>434</v>
      </c>
      <c r="N438" s="8" t="s">
        <v>441</v>
      </c>
      <c r="Q438" s="4">
        <v>1</v>
      </c>
    </row>
    <row r="439" spans="1:17" ht="45" x14ac:dyDescent="0.25">
      <c r="A439" s="4">
        <v>4917</v>
      </c>
      <c r="B439" s="8" t="s">
        <v>402</v>
      </c>
      <c r="F439" s="8" t="s">
        <v>433</v>
      </c>
      <c r="J439" s="8" t="s">
        <v>434</v>
      </c>
      <c r="N439" s="8" t="s">
        <v>442</v>
      </c>
      <c r="Q439" s="4">
        <v>15</v>
      </c>
    </row>
    <row r="440" spans="1:17" ht="45" x14ac:dyDescent="0.25">
      <c r="A440" s="4">
        <v>4914</v>
      </c>
      <c r="B440" s="8" t="s">
        <v>402</v>
      </c>
      <c r="F440" s="8" t="s">
        <v>433</v>
      </c>
      <c r="J440" s="8" t="s">
        <v>434</v>
      </c>
      <c r="N440" s="8" t="s">
        <v>443</v>
      </c>
      <c r="Q440" s="4">
        <v>4</v>
      </c>
    </row>
    <row r="441" spans="1:17" ht="45" x14ac:dyDescent="0.25">
      <c r="A441" s="4">
        <v>4912</v>
      </c>
      <c r="B441" s="8" t="s">
        <v>402</v>
      </c>
      <c r="F441" s="8" t="s">
        <v>433</v>
      </c>
      <c r="J441" s="8" t="s">
        <v>434</v>
      </c>
      <c r="N441" s="8" t="s">
        <v>444</v>
      </c>
      <c r="Q441" s="4">
        <v>1</v>
      </c>
    </row>
    <row r="442" spans="1:17" ht="45" x14ac:dyDescent="0.25">
      <c r="A442" s="4">
        <v>4923</v>
      </c>
      <c r="B442" s="8" t="s">
        <v>402</v>
      </c>
      <c r="F442" s="8" t="s">
        <v>433</v>
      </c>
      <c r="J442" s="8" t="s">
        <v>445</v>
      </c>
      <c r="Q442" s="4">
        <v>18.859000000000002</v>
      </c>
    </row>
    <row r="443" spans="1:17" ht="45" x14ac:dyDescent="0.25">
      <c r="A443" s="4">
        <v>4921</v>
      </c>
      <c r="B443" s="8" t="s">
        <v>402</v>
      </c>
      <c r="F443" s="8" t="s">
        <v>433</v>
      </c>
      <c r="J443" s="8" t="s">
        <v>445</v>
      </c>
      <c r="N443" s="8" t="s">
        <v>446</v>
      </c>
      <c r="Q443" s="4">
        <v>50</v>
      </c>
    </row>
    <row r="444" spans="1:17" ht="45" x14ac:dyDescent="0.25">
      <c r="A444" s="4">
        <v>4922</v>
      </c>
      <c r="B444" s="8" t="s">
        <v>402</v>
      </c>
      <c r="F444" s="8" t="s">
        <v>433</v>
      </c>
      <c r="J444" s="8" t="s">
        <v>445</v>
      </c>
      <c r="N444" s="8" t="s">
        <v>447</v>
      </c>
      <c r="Q444" s="4">
        <v>50</v>
      </c>
    </row>
    <row r="445" spans="1:17" ht="45" x14ac:dyDescent="0.25">
      <c r="A445" s="4">
        <v>4877</v>
      </c>
      <c r="B445" s="8" t="s">
        <v>402</v>
      </c>
      <c r="F445" s="8" t="s">
        <v>448</v>
      </c>
      <c r="Q445" s="4">
        <v>6</v>
      </c>
    </row>
    <row r="446" spans="1:17" ht="45" x14ac:dyDescent="0.25">
      <c r="A446" s="4">
        <v>4870</v>
      </c>
      <c r="B446" s="8" t="s">
        <v>402</v>
      </c>
      <c r="F446" s="8" t="s">
        <v>448</v>
      </c>
      <c r="J446" s="8" t="s">
        <v>449</v>
      </c>
      <c r="Q446" s="4">
        <v>70.471000000000004</v>
      </c>
    </row>
    <row r="447" spans="1:17" ht="45" x14ac:dyDescent="0.25">
      <c r="A447" s="4">
        <v>4869</v>
      </c>
      <c r="B447" s="8" t="s">
        <v>402</v>
      </c>
      <c r="F447" s="8" t="s">
        <v>448</v>
      </c>
      <c r="J447" s="8" t="s">
        <v>449</v>
      </c>
      <c r="N447" s="8" t="s">
        <v>450</v>
      </c>
      <c r="Q447" s="4">
        <v>75</v>
      </c>
    </row>
    <row r="448" spans="1:17" ht="45" x14ac:dyDescent="0.25">
      <c r="A448" s="4">
        <v>4868</v>
      </c>
      <c r="B448" s="8" t="s">
        <v>402</v>
      </c>
      <c r="F448" s="8" t="s">
        <v>448</v>
      </c>
      <c r="J448" s="8" t="s">
        <v>449</v>
      </c>
      <c r="N448" s="8" t="s">
        <v>451</v>
      </c>
      <c r="Q448" s="4">
        <v>25</v>
      </c>
    </row>
    <row r="449" spans="1:17" ht="45" x14ac:dyDescent="0.25">
      <c r="A449" s="4">
        <v>4867</v>
      </c>
      <c r="B449" s="8" t="s">
        <v>402</v>
      </c>
      <c r="F449" s="8" t="s">
        <v>448</v>
      </c>
      <c r="J449" s="8" t="s">
        <v>452</v>
      </c>
      <c r="Q449" s="4">
        <v>21.241</v>
      </c>
    </row>
    <row r="450" spans="1:17" ht="45" x14ac:dyDescent="0.25">
      <c r="A450" s="4">
        <v>4865</v>
      </c>
      <c r="B450" s="8" t="s">
        <v>402</v>
      </c>
      <c r="F450" s="8" t="s">
        <v>448</v>
      </c>
      <c r="J450" s="8" t="s">
        <v>452</v>
      </c>
      <c r="N450" s="8" t="s">
        <v>453</v>
      </c>
      <c r="Q450" s="4">
        <v>70</v>
      </c>
    </row>
    <row r="451" spans="1:17" ht="45" x14ac:dyDescent="0.25">
      <c r="A451" s="4">
        <v>4866</v>
      </c>
      <c r="B451" s="8" t="s">
        <v>402</v>
      </c>
      <c r="F451" s="8" t="s">
        <v>448</v>
      </c>
      <c r="J451" s="8" t="s">
        <v>452</v>
      </c>
      <c r="N451" s="8" t="s">
        <v>454</v>
      </c>
      <c r="Q451" s="4">
        <v>30</v>
      </c>
    </row>
    <row r="452" spans="1:17" ht="45" x14ac:dyDescent="0.25">
      <c r="A452" s="4">
        <v>4876</v>
      </c>
      <c r="B452" s="8" t="s">
        <v>402</v>
      </c>
      <c r="F452" s="8" t="s">
        <v>448</v>
      </c>
      <c r="J452" s="8" t="s">
        <v>455</v>
      </c>
      <c r="Q452" s="4">
        <v>3.722</v>
      </c>
    </row>
    <row r="453" spans="1:17" ht="45" x14ac:dyDescent="0.25">
      <c r="A453" s="4">
        <v>4875</v>
      </c>
      <c r="B453" s="8" t="s">
        <v>402</v>
      </c>
      <c r="F453" s="8" t="s">
        <v>448</v>
      </c>
      <c r="J453" s="8" t="s">
        <v>455</v>
      </c>
      <c r="N453" s="8" t="s">
        <v>456</v>
      </c>
      <c r="Q453" s="4">
        <v>40</v>
      </c>
    </row>
    <row r="454" spans="1:17" ht="45" x14ac:dyDescent="0.25">
      <c r="A454" s="4">
        <v>4874</v>
      </c>
      <c r="B454" s="8" t="s">
        <v>402</v>
      </c>
      <c r="F454" s="8" t="s">
        <v>448</v>
      </c>
      <c r="J454" s="8" t="s">
        <v>455</v>
      </c>
      <c r="N454" s="8" t="s">
        <v>457</v>
      </c>
      <c r="Q454" s="4">
        <v>60</v>
      </c>
    </row>
    <row r="455" spans="1:17" ht="45" x14ac:dyDescent="0.25">
      <c r="A455" s="4">
        <v>4873</v>
      </c>
      <c r="B455" s="8" t="s">
        <v>402</v>
      </c>
      <c r="F455" s="8" t="s">
        <v>448</v>
      </c>
      <c r="J455" s="8" t="s">
        <v>458</v>
      </c>
      <c r="Q455" s="4">
        <v>4.5659999999999998</v>
      </c>
    </row>
    <row r="456" spans="1:17" ht="45" x14ac:dyDescent="0.25">
      <c r="A456" s="4">
        <v>4871</v>
      </c>
      <c r="B456" s="8" t="s">
        <v>402</v>
      </c>
      <c r="F456" s="8" t="s">
        <v>448</v>
      </c>
      <c r="J456" s="8" t="s">
        <v>458</v>
      </c>
      <c r="N456" s="8" t="s">
        <v>459</v>
      </c>
      <c r="Q456" s="4">
        <v>23</v>
      </c>
    </row>
    <row r="457" spans="1:17" ht="45" x14ac:dyDescent="0.25">
      <c r="A457" s="4">
        <v>4872</v>
      </c>
      <c r="B457" s="8" t="s">
        <v>402</v>
      </c>
      <c r="F457" s="8" t="s">
        <v>448</v>
      </c>
      <c r="J457" s="8" t="s">
        <v>458</v>
      </c>
      <c r="N457" s="8" t="s">
        <v>460</v>
      </c>
      <c r="Q457" s="4">
        <v>77</v>
      </c>
    </row>
    <row r="458" spans="1:17" ht="45" x14ac:dyDescent="0.25">
      <c r="A458" s="4">
        <v>4909</v>
      </c>
      <c r="B458" s="8" t="s">
        <v>402</v>
      </c>
      <c r="F458" s="8" t="s">
        <v>461</v>
      </c>
      <c r="Q458" s="4">
        <v>60</v>
      </c>
    </row>
    <row r="459" spans="1:17" ht="45" x14ac:dyDescent="0.25">
      <c r="A459" s="4">
        <v>4908</v>
      </c>
      <c r="B459" s="8" t="s">
        <v>402</v>
      </c>
      <c r="F459" s="8" t="s">
        <v>461</v>
      </c>
      <c r="J459" s="8" t="s">
        <v>462</v>
      </c>
      <c r="Q459" s="4">
        <v>100</v>
      </c>
    </row>
    <row r="460" spans="1:17" ht="45" x14ac:dyDescent="0.25">
      <c r="A460" s="4">
        <v>4907</v>
      </c>
      <c r="B460" s="8" t="s">
        <v>402</v>
      </c>
      <c r="F460" s="8" t="s">
        <v>461</v>
      </c>
      <c r="J460" s="8" t="s">
        <v>462</v>
      </c>
      <c r="N460" s="8" t="s">
        <v>463</v>
      </c>
      <c r="Q460" s="4">
        <v>8</v>
      </c>
    </row>
    <row r="461" spans="1:17" ht="45" x14ac:dyDescent="0.25">
      <c r="A461" s="4">
        <v>4905</v>
      </c>
      <c r="B461" s="8" t="s">
        <v>402</v>
      </c>
      <c r="F461" s="8" t="s">
        <v>461</v>
      </c>
      <c r="J461" s="8" t="s">
        <v>462</v>
      </c>
      <c r="N461" s="8" t="s">
        <v>464</v>
      </c>
      <c r="Q461" s="4">
        <v>1</v>
      </c>
    </row>
    <row r="462" spans="1:17" ht="45" x14ac:dyDescent="0.25">
      <c r="A462" s="4">
        <v>4900</v>
      </c>
      <c r="B462" s="8" t="s">
        <v>402</v>
      </c>
      <c r="F462" s="8" t="s">
        <v>461</v>
      </c>
      <c r="J462" s="8" t="s">
        <v>462</v>
      </c>
      <c r="N462" s="8" t="s">
        <v>465</v>
      </c>
      <c r="Q462" s="4">
        <v>5</v>
      </c>
    </row>
    <row r="463" spans="1:17" ht="45" x14ac:dyDescent="0.25">
      <c r="A463" s="4">
        <v>4904</v>
      </c>
      <c r="B463" s="8" t="s">
        <v>402</v>
      </c>
      <c r="F463" s="8" t="s">
        <v>461</v>
      </c>
      <c r="J463" s="8" t="s">
        <v>462</v>
      </c>
      <c r="N463" s="8" t="s">
        <v>466</v>
      </c>
      <c r="Q463" s="4">
        <v>1</v>
      </c>
    </row>
    <row r="464" spans="1:17" ht="45" x14ac:dyDescent="0.25">
      <c r="A464" s="4">
        <v>4902</v>
      </c>
      <c r="B464" s="8" t="s">
        <v>402</v>
      </c>
      <c r="F464" s="8" t="s">
        <v>461</v>
      </c>
      <c r="J464" s="8" t="s">
        <v>462</v>
      </c>
      <c r="N464" s="8" t="s">
        <v>467</v>
      </c>
      <c r="Q464" s="4">
        <v>38</v>
      </c>
    </row>
    <row r="465" spans="1:17" ht="45" x14ac:dyDescent="0.25">
      <c r="A465" s="4">
        <v>4899</v>
      </c>
      <c r="B465" s="8" t="s">
        <v>402</v>
      </c>
      <c r="F465" s="8" t="s">
        <v>461</v>
      </c>
      <c r="J465" s="8" t="s">
        <v>462</v>
      </c>
      <c r="N465" s="8" t="s">
        <v>468</v>
      </c>
      <c r="Q465" s="4">
        <v>1</v>
      </c>
    </row>
    <row r="466" spans="1:17" ht="45" x14ac:dyDescent="0.25">
      <c r="A466" s="4">
        <v>4901</v>
      </c>
      <c r="B466" s="8" t="s">
        <v>402</v>
      </c>
      <c r="F466" s="8" t="s">
        <v>461</v>
      </c>
      <c r="J466" s="8" t="s">
        <v>462</v>
      </c>
      <c r="N466" s="8" t="s">
        <v>469</v>
      </c>
      <c r="Q466" s="4">
        <v>39</v>
      </c>
    </row>
    <row r="467" spans="1:17" ht="45" x14ac:dyDescent="0.25">
      <c r="A467" s="4">
        <v>4898</v>
      </c>
      <c r="B467" s="8" t="s">
        <v>402</v>
      </c>
      <c r="F467" s="8" t="s">
        <v>461</v>
      </c>
      <c r="J467" s="8" t="s">
        <v>462</v>
      </c>
      <c r="N467" s="8" t="s">
        <v>470</v>
      </c>
      <c r="Q467" s="4">
        <v>1</v>
      </c>
    </row>
    <row r="468" spans="1:17" ht="45" x14ac:dyDescent="0.25">
      <c r="A468" s="4">
        <v>4906</v>
      </c>
      <c r="B468" s="8" t="s">
        <v>402</v>
      </c>
      <c r="F468" s="8" t="s">
        <v>461</v>
      </c>
      <c r="J468" s="8" t="s">
        <v>462</v>
      </c>
      <c r="N468" s="8" t="s">
        <v>471</v>
      </c>
      <c r="Q468" s="4">
        <v>1</v>
      </c>
    </row>
    <row r="469" spans="1:17" ht="45" x14ac:dyDescent="0.25">
      <c r="A469" s="4">
        <v>4903</v>
      </c>
      <c r="B469" s="8" t="s">
        <v>402</v>
      </c>
      <c r="F469" s="8" t="s">
        <v>461</v>
      </c>
      <c r="J469" s="8" t="s">
        <v>462</v>
      </c>
      <c r="N469" s="8" t="s">
        <v>472</v>
      </c>
      <c r="Q469" s="4">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filterMode="1"/>
  <dimension ref="A1:S469"/>
  <sheetViews>
    <sheetView showGridLines="0" topLeftCell="J1" workbookViewId="0">
      <selection activeCell="O5" sqref="O5:P469"/>
    </sheetView>
  </sheetViews>
  <sheetFormatPr baseColWidth="10" defaultColWidth="11.42578125" defaultRowHeight="15" x14ac:dyDescent="0.25"/>
  <cols>
    <col min="1" max="1" width="5" style="87" hidden="1" customWidth="1"/>
    <col min="2" max="2" width="31.7109375" style="86" customWidth="1"/>
    <col min="3" max="3" width="5.28515625" style="88" bestFit="1" customWidth="1"/>
    <col min="4" max="4" width="14" style="91" bestFit="1" customWidth="1"/>
    <col min="5" max="5" width="11.5703125" style="91" bestFit="1" customWidth="1"/>
    <col min="6" max="6" width="40.85546875" style="91" customWidth="1"/>
    <col min="7" max="7" width="12" style="91" customWidth="1"/>
    <col min="8" max="8" width="14.140625" style="91" bestFit="1" customWidth="1"/>
    <col min="9" max="9" width="11.7109375" style="91" bestFit="1" customWidth="1"/>
    <col min="10" max="10" width="36.85546875" style="86" customWidth="1"/>
    <col min="11" max="11" width="9" style="86" bestFit="1" customWidth="1"/>
    <col min="12" max="12" width="14.140625" style="86" bestFit="1" customWidth="1"/>
    <col min="13" max="13" width="11.5703125" style="92" bestFit="1" customWidth="1"/>
    <col min="14" max="14" width="51.28515625" style="86" customWidth="1"/>
    <col min="15" max="16" width="11.28515625" style="86" bestFit="1" customWidth="1"/>
    <col min="17" max="17" width="11.42578125" style="87"/>
    <col min="18" max="18" width="11.42578125" style="95"/>
    <col min="19" max="16384" width="11.42578125" style="86"/>
  </cols>
  <sheetData>
    <row r="1" spans="1:18" ht="60" x14ac:dyDescent="0.25">
      <c r="A1" s="85" t="s">
        <v>0</v>
      </c>
      <c r="B1" s="85" t="s">
        <v>1</v>
      </c>
      <c r="C1" s="85" t="str">
        <f>+CONCATENATE("Peso ",B1)</f>
        <v>Peso Linea</v>
      </c>
      <c r="D1" s="85" t="str">
        <f>+CONCATENATE("Peso Ejecutado ",B1)</f>
        <v>Peso Ejecutado Linea</v>
      </c>
      <c r="E1" s="85" t="str">
        <f>+CONCATENATE("% Ejecutado ",B1)</f>
        <v>% Ejecutado Linea</v>
      </c>
      <c r="F1" s="85" t="s">
        <v>2</v>
      </c>
      <c r="G1" s="85" t="str">
        <f>+CONCATENATE("Peso ",F1)</f>
        <v>Peso Componente</v>
      </c>
      <c r="H1" s="85" t="str">
        <f>+CONCATENATE("Peso Ejecutado ",F1)</f>
        <v>Peso Ejecutado Componente</v>
      </c>
      <c r="I1" s="85" t="str">
        <f>+CONCATENATE("% Ejecutado ",F1)</f>
        <v>% Ejecutado Componente</v>
      </c>
      <c r="J1" s="85" t="s">
        <v>3</v>
      </c>
      <c r="K1" s="85" t="str">
        <f>+CONCATENATE("Peso ",J1)</f>
        <v>Peso Programa</v>
      </c>
      <c r="L1" s="85" t="str">
        <f>+CONCATENATE("Peso Ejecutado ",J1)</f>
        <v>Peso Ejecutado Programa</v>
      </c>
      <c r="M1" s="85" t="str">
        <f>+CONCATENATE("% Ejecutado ",J1)</f>
        <v>% Ejecutado Programa</v>
      </c>
      <c r="N1" s="85" t="s">
        <v>4</v>
      </c>
      <c r="O1" s="85" t="str">
        <f>+CONCATENATE("Peso ",N1)</f>
        <v>Peso Producto</v>
      </c>
      <c r="P1" s="85" t="str">
        <f>+CONCATENATE("Peso Ejecutado ",N1)</f>
        <v>Peso Ejecutado Producto</v>
      </c>
      <c r="Q1" s="85" t="s">
        <v>473</v>
      </c>
      <c r="R1" s="85" t="str">
        <f>+CONCATENATE("% Ejecutado ",N1)</f>
        <v>% Ejecutado Producto</v>
      </c>
    </row>
    <row r="2" spans="1:18" ht="30" hidden="1" x14ac:dyDescent="0.25">
      <c r="A2" s="87">
        <f>+IF(O2&lt;&gt;"",4,IF(K2&lt;&gt;"",3,IF(G2&lt;&gt;"",2,IF(C2&lt;&gt;"",1,""))))</f>
        <v>1</v>
      </c>
      <c r="B2" s="86" t="s">
        <v>5</v>
      </c>
      <c r="C2" s="88">
        <f>IFERROR(IF(OR(B2="",B2=B1),"",VLOOKUP(B2,A!B$2:$F$469,MATCH($Q$1,A!B$1:$F$1),0)),0)</f>
        <v>55</v>
      </c>
      <c r="D2" s="89">
        <f>IFERROR(IF(C2="","",C2*E2),0)</f>
        <v>2.7512504499553621</v>
      </c>
      <c r="E2" s="90">
        <f>IFERROR(IF(C2="","",SUMPRODUCT(($B$2:$B$469=B2)*1,$H$2:$H$469)/100),0)</f>
        <v>5.0022735453733855E-2</v>
      </c>
      <c r="R2" s="93"/>
    </row>
    <row r="3" spans="1:18" ht="30" hidden="1" x14ac:dyDescent="0.25">
      <c r="A3" s="87">
        <f t="shared" ref="A3:A66" si="0">+IF(O3&lt;&gt;"",4,IF(K3&lt;&gt;"",3,IF(G3&lt;&gt;"",2,IF(C3&lt;&gt;"",1,""))))</f>
        <v>2</v>
      </c>
      <c r="B3" s="86" t="s">
        <v>5</v>
      </c>
      <c r="C3" s="88" t="str">
        <f>IFERROR(IF(OR(B3="",B3=B2),"",VLOOKUP(B3,A!B$2:$F$469,MATCH($Q$1,A!B$1:$F$1),0)),0)</f>
        <v/>
      </c>
      <c r="D3" s="89" t="str">
        <f t="shared" ref="D3:D66" si="1">IFERROR(IF(C3="","",C3*E3),0)</f>
        <v/>
      </c>
      <c r="E3" s="90" t="str">
        <f t="shared" ref="E3:E66" si="2">IFERROR(IF(C3="","",SUMPRODUCT(($B$2:$B$469=B3)*1,$H$2:$H$469)/100),0)</f>
        <v/>
      </c>
      <c r="F3" s="91" t="s">
        <v>6</v>
      </c>
      <c r="G3" s="88">
        <f>IFERROR(IF(OR(F3="",F3=F2),"",VLOOKUP(F3,A!C$2:$F$469,MATCH($Q$1,A!C$1:$F$1),0)),0)</f>
        <v>5</v>
      </c>
      <c r="H3" s="89">
        <f>IFERROR(IF(G3="","",G3*I3),0)</f>
        <v>0</v>
      </c>
      <c r="I3" s="90">
        <f>IFERROR(IF(G3="","",SUMPRODUCT(($F$3:$F$469=F3)*1,$L$3:$L$469)/100),0)</f>
        <v>0</v>
      </c>
      <c r="R3" s="93"/>
    </row>
    <row r="4" spans="1:18" ht="30" hidden="1" x14ac:dyDescent="0.25">
      <c r="A4" s="87">
        <f t="shared" si="0"/>
        <v>3</v>
      </c>
      <c r="B4" s="86" t="s">
        <v>5</v>
      </c>
      <c r="C4" s="88" t="str">
        <f>IFERROR(IF(OR(B4="",B4=B3),"",VLOOKUP(B4,A!B$2:$F$469,MATCH($Q$1,A!B$1:$F$1),0)),0)</f>
        <v/>
      </c>
      <c r="D4" s="89" t="str">
        <f t="shared" si="1"/>
        <v/>
      </c>
      <c r="E4" s="90" t="str">
        <f t="shared" si="2"/>
        <v/>
      </c>
      <c r="F4" s="91" t="s">
        <v>6</v>
      </c>
      <c r="G4" s="88" t="str">
        <f>IFERROR(IF(OR(F4="",F4=F3),"",VLOOKUP(F4,A!C$2:$F$469,MATCH($Q$1,A!C$1:$F$1),0)),0)</f>
        <v/>
      </c>
      <c r="H4" s="89" t="str">
        <f t="shared" ref="H4:H67" si="3">IFERROR(IF(G4="","",G4*I4),0)</f>
        <v/>
      </c>
      <c r="I4" s="90" t="str">
        <f t="shared" ref="I4:I67" si="4">IFERROR(IF(G4="","",SUMPRODUCT(($F$3:$F$469=F4)*1,$L$3:$L$469)/100),0)</f>
        <v/>
      </c>
      <c r="J4" s="86" t="s">
        <v>7</v>
      </c>
      <c r="K4" s="87">
        <f>IFERROR(IF(J4="","",IF(J4=J3,"",VLOOKUP(J4,A!D$2:$F$469,MATCH($Q$1,A!D$1:$F$1),0))),0)</f>
        <v>23</v>
      </c>
      <c r="L4" s="87">
        <f>IF(OR(J4="",J4=J3),"",SUMPRODUCT(($J$4:$J$469=J4)*1,$P$4:$P$469))</f>
        <v>0</v>
      </c>
      <c r="M4" s="94">
        <f>IFERROR(IF(L4="","",L4/K4),0)</f>
        <v>0</v>
      </c>
      <c r="R4" s="93"/>
    </row>
    <row r="5" spans="1:18" ht="30" x14ac:dyDescent="0.25">
      <c r="A5" s="87">
        <f t="shared" si="0"/>
        <v>4</v>
      </c>
      <c r="B5" s="86" t="s">
        <v>5</v>
      </c>
      <c r="C5" s="88" t="str">
        <f>IFERROR(IF(OR(B5="",B5=B4),"",VLOOKUP(B5,A!B$2:$F$469,MATCH($Q$1,A!B$1:$F$1),0)),0)</f>
        <v/>
      </c>
      <c r="D5" s="89" t="str">
        <f t="shared" si="1"/>
        <v/>
      </c>
      <c r="E5" s="90" t="str">
        <f t="shared" si="2"/>
        <v/>
      </c>
      <c r="F5" s="91" t="s">
        <v>6</v>
      </c>
      <c r="G5" s="88" t="str">
        <f>IFERROR(IF(OR(F5="",F5=F4),"",VLOOKUP(F5,A!C$2:$F$469,MATCH($Q$1,A!C$1:$F$1),0)),0)</f>
        <v/>
      </c>
      <c r="H5" s="89" t="str">
        <f t="shared" si="3"/>
        <v/>
      </c>
      <c r="I5" s="90" t="str">
        <f t="shared" si="4"/>
        <v/>
      </c>
      <c r="J5" s="86" t="s">
        <v>7</v>
      </c>
      <c r="K5" s="87" t="str">
        <f>IFERROR(IF(J5="","",IF(J5=J4,"",VLOOKUP(J5,A!D$2:$F$469,MATCH($Q$1,A!D$1:$F$1),0))),0)</f>
        <v/>
      </c>
      <c r="L5" s="87" t="str">
        <f t="shared" ref="L5:L68" si="5">IF(OR(J5="",J5=J4),"",SUMPRODUCT(($J$4:$J$469=J5)*1,$P$4:$P$469))</f>
        <v/>
      </c>
      <c r="M5" s="94" t="str">
        <f t="shared" ref="M5:M68" si="6">IFERROR(IF(L5="","",L5/K5),0)</f>
        <v/>
      </c>
      <c r="N5" s="86" t="s">
        <v>8</v>
      </c>
      <c r="O5" s="86">
        <f>IF(N5="","",IFERROR(VLOOKUP(J5,$J$4:$K$469,2,0)*Q5/100,""))</f>
        <v>2.2999999999999998</v>
      </c>
      <c r="P5" s="86">
        <f>IFERROR(R5*O5,"")</f>
        <v>0</v>
      </c>
      <c r="Q5" s="87">
        <v>10</v>
      </c>
      <c r="R5" s="95">
        <f>+IFERROR(VLOOKUP(N5,'Productos PD'!$C$2:$E$349,3,0),VLOOKUP(S5,'Productos PD'!$B$3:$D$349,3,0))</f>
        <v>0</v>
      </c>
    </row>
    <row r="6" spans="1:18" ht="30" x14ac:dyDescent="0.25">
      <c r="A6" s="87">
        <f t="shared" si="0"/>
        <v>4</v>
      </c>
      <c r="B6" s="86" t="s">
        <v>5</v>
      </c>
      <c r="C6" s="88" t="str">
        <f>IFERROR(IF(OR(B6="",B6=B5),"",VLOOKUP(B6,A!B$2:$F$469,MATCH($Q$1,A!B$1:$F$1),0)),0)</f>
        <v/>
      </c>
      <c r="D6" s="89" t="str">
        <f t="shared" si="1"/>
        <v/>
      </c>
      <c r="E6" s="90" t="str">
        <f t="shared" si="2"/>
        <v/>
      </c>
      <c r="F6" s="91" t="s">
        <v>6</v>
      </c>
      <c r="G6" s="88" t="str">
        <f>IFERROR(IF(OR(F6="",F6=F5),"",VLOOKUP(F6,A!C$2:$F$469,MATCH($Q$1,A!C$1:$F$1),0)),0)</f>
        <v/>
      </c>
      <c r="H6" s="89" t="str">
        <f t="shared" si="3"/>
        <v/>
      </c>
      <c r="I6" s="90" t="str">
        <f t="shared" si="4"/>
        <v/>
      </c>
      <c r="J6" s="86" t="s">
        <v>7</v>
      </c>
      <c r="K6" s="87" t="str">
        <f>IFERROR(IF(J6="","",IF(J6=J5,"",VLOOKUP(J6,A!D$2:$F$469,MATCH($Q$1,A!D$1:$F$1),0))),0)</f>
        <v/>
      </c>
      <c r="L6" s="87" t="str">
        <f t="shared" si="5"/>
        <v/>
      </c>
      <c r="M6" s="94" t="str">
        <f t="shared" si="6"/>
        <v/>
      </c>
      <c r="N6" s="86" t="s">
        <v>9</v>
      </c>
      <c r="O6" s="86">
        <f t="shared" ref="O6:O69" si="7">IF(N6="","",IFERROR(VLOOKUP(J6,$J$4:$K$469,2,0)*Q6/100,""))</f>
        <v>2.2999999999999998</v>
      </c>
      <c r="P6" s="86">
        <f t="shared" ref="P6:P69" si="8">IFERROR(R6*O6,"")</f>
        <v>0</v>
      </c>
      <c r="Q6" s="87">
        <v>10</v>
      </c>
      <c r="R6" s="95">
        <f>+IFERROR(VLOOKUP(N6,'Productos PD'!$C$2:$E$349,3,0),VLOOKUP(S6,'Productos PD'!$B$3:$D$349,3,0))</f>
        <v>0</v>
      </c>
    </row>
    <row r="7" spans="1:18" ht="30" x14ac:dyDescent="0.25">
      <c r="A7" s="87">
        <f t="shared" si="0"/>
        <v>4</v>
      </c>
      <c r="B7" s="86" t="s">
        <v>5</v>
      </c>
      <c r="C7" s="88" t="str">
        <f>IFERROR(IF(OR(B7="",B7=B6),"",VLOOKUP(B7,A!B$2:$F$469,MATCH($Q$1,A!B$1:$F$1),0)),0)</f>
        <v/>
      </c>
      <c r="D7" s="89" t="str">
        <f t="shared" si="1"/>
        <v/>
      </c>
      <c r="E7" s="90" t="str">
        <f t="shared" si="2"/>
        <v/>
      </c>
      <c r="F7" s="91" t="s">
        <v>6</v>
      </c>
      <c r="G7" s="88" t="str">
        <f>IFERROR(IF(OR(F7="",F7=F6),"",VLOOKUP(F7,A!C$2:$F$469,MATCH($Q$1,A!C$1:$F$1),0)),0)</f>
        <v/>
      </c>
      <c r="H7" s="89" t="str">
        <f t="shared" si="3"/>
        <v/>
      </c>
      <c r="I7" s="90" t="str">
        <f t="shared" si="4"/>
        <v/>
      </c>
      <c r="J7" s="86" t="s">
        <v>7</v>
      </c>
      <c r="K7" s="87" t="str">
        <f>IFERROR(IF(J7="","",IF(J7=J6,"",VLOOKUP(J7,A!D$2:$F$469,MATCH($Q$1,A!D$1:$F$1),0))),0)</f>
        <v/>
      </c>
      <c r="L7" s="87" t="str">
        <f t="shared" si="5"/>
        <v/>
      </c>
      <c r="M7" s="94" t="str">
        <f t="shared" si="6"/>
        <v/>
      </c>
      <c r="N7" s="86" t="s">
        <v>10</v>
      </c>
      <c r="O7" s="86">
        <f t="shared" si="7"/>
        <v>2.2999999999999998</v>
      </c>
      <c r="P7" s="86">
        <f t="shared" si="8"/>
        <v>0</v>
      </c>
      <c r="Q7" s="87">
        <v>10</v>
      </c>
      <c r="R7" s="95">
        <f>+IFERROR(VLOOKUP(N7,'Productos PD'!$C$2:$E$349,3,0),VLOOKUP(S7,'Productos PD'!$B$3:$D$349,3,0))</f>
        <v>0</v>
      </c>
    </row>
    <row r="8" spans="1:18" ht="60" x14ac:dyDescent="0.25">
      <c r="A8" s="87">
        <f t="shared" si="0"/>
        <v>4</v>
      </c>
      <c r="B8" s="86" t="s">
        <v>5</v>
      </c>
      <c r="C8" s="88" t="str">
        <f>IFERROR(IF(OR(B8="",B8=B7),"",VLOOKUP(B8,A!B$2:$F$469,MATCH($Q$1,A!B$1:$F$1),0)),0)</f>
        <v/>
      </c>
      <c r="D8" s="89" t="str">
        <f t="shared" si="1"/>
        <v/>
      </c>
      <c r="E8" s="90" t="str">
        <f t="shared" si="2"/>
        <v/>
      </c>
      <c r="F8" s="91" t="s">
        <v>6</v>
      </c>
      <c r="G8" s="88" t="str">
        <f>IFERROR(IF(OR(F8="",F8=F7),"",VLOOKUP(F8,A!C$2:$F$469,MATCH($Q$1,A!C$1:$F$1),0)),0)</f>
        <v/>
      </c>
      <c r="H8" s="89" t="str">
        <f t="shared" si="3"/>
        <v/>
      </c>
      <c r="I8" s="90" t="str">
        <f t="shared" si="4"/>
        <v/>
      </c>
      <c r="J8" s="86" t="s">
        <v>7</v>
      </c>
      <c r="K8" s="87" t="str">
        <f>IFERROR(IF(J8="","",IF(J8=J7,"",VLOOKUP(J8,A!D$2:$F$469,MATCH($Q$1,A!D$1:$F$1),0))),0)</f>
        <v/>
      </c>
      <c r="L8" s="87" t="str">
        <f t="shared" si="5"/>
        <v/>
      </c>
      <c r="M8" s="94" t="str">
        <f t="shared" si="6"/>
        <v/>
      </c>
      <c r="N8" s="86" t="s">
        <v>11</v>
      </c>
      <c r="O8" s="86">
        <f t="shared" si="7"/>
        <v>12.65</v>
      </c>
      <c r="P8" s="86">
        <f t="shared" si="8"/>
        <v>0</v>
      </c>
      <c r="Q8" s="87">
        <v>55</v>
      </c>
      <c r="R8" s="95">
        <f>+IFERROR(VLOOKUP(N8,'Productos PD'!$C$2:$E$349,3,0),VLOOKUP(S8,'Productos PD'!$B$3:$D$349,3,0))</f>
        <v>0</v>
      </c>
    </row>
    <row r="9" spans="1:18" ht="45" x14ac:dyDescent="0.25">
      <c r="A9" s="87">
        <f t="shared" si="0"/>
        <v>4</v>
      </c>
      <c r="B9" s="86" t="s">
        <v>5</v>
      </c>
      <c r="C9" s="88" t="str">
        <f>IFERROR(IF(OR(B9="",B9=B8),"",VLOOKUP(B9,A!B$2:$F$469,MATCH($Q$1,A!B$1:$F$1),0)),0)</f>
        <v/>
      </c>
      <c r="D9" s="89" t="str">
        <f t="shared" si="1"/>
        <v/>
      </c>
      <c r="E9" s="90" t="str">
        <f t="shared" si="2"/>
        <v/>
      </c>
      <c r="F9" s="91" t="s">
        <v>6</v>
      </c>
      <c r="G9" s="88" t="str">
        <f>IFERROR(IF(OR(F9="",F9=F8),"",VLOOKUP(F9,A!C$2:$F$469,MATCH($Q$1,A!C$1:$F$1),0)),0)</f>
        <v/>
      </c>
      <c r="H9" s="89" t="str">
        <f t="shared" si="3"/>
        <v/>
      </c>
      <c r="I9" s="90" t="str">
        <f t="shared" si="4"/>
        <v/>
      </c>
      <c r="J9" s="86" t="s">
        <v>7</v>
      </c>
      <c r="K9" s="87" t="str">
        <f>IFERROR(IF(J9="","",IF(J9=J8,"",VLOOKUP(J9,A!D$2:$F$469,MATCH($Q$1,A!D$1:$F$1),0))),0)</f>
        <v/>
      </c>
      <c r="L9" s="87" t="str">
        <f t="shared" si="5"/>
        <v/>
      </c>
      <c r="M9" s="94" t="str">
        <f t="shared" si="6"/>
        <v/>
      </c>
      <c r="N9" s="86" t="s">
        <v>12</v>
      </c>
      <c r="O9" s="86">
        <f t="shared" si="7"/>
        <v>3.45</v>
      </c>
      <c r="P9" s="86">
        <f t="shared" si="8"/>
        <v>0</v>
      </c>
      <c r="Q9" s="87">
        <v>15</v>
      </c>
      <c r="R9" s="95">
        <f>+IFERROR(VLOOKUP(N9,'Productos PD'!$C$2:$E$349,3,0),VLOOKUP(S9,'Productos PD'!$B$3:$D$349,3,0))</f>
        <v>0</v>
      </c>
    </row>
    <row r="10" spans="1:18" ht="30" hidden="1" x14ac:dyDescent="0.25">
      <c r="A10" s="87">
        <f t="shared" si="0"/>
        <v>3</v>
      </c>
      <c r="B10" s="86" t="s">
        <v>5</v>
      </c>
      <c r="C10" s="88" t="str">
        <f>IFERROR(IF(OR(B10="",B10=B9),"",VLOOKUP(B10,A!B$2:$F$469,MATCH($Q$1,A!B$1:$F$1),0)),0)</f>
        <v/>
      </c>
      <c r="D10" s="89" t="str">
        <f t="shared" si="1"/>
        <v/>
      </c>
      <c r="E10" s="90" t="str">
        <f t="shared" si="2"/>
        <v/>
      </c>
      <c r="F10" s="91" t="s">
        <v>6</v>
      </c>
      <c r="G10" s="88" t="str">
        <f>IFERROR(IF(OR(F10="",F10=F9),"",VLOOKUP(F10,A!C$2:$F$469,MATCH($Q$1,A!C$1:$F$1),0)),0)</f>
        <v/>
      </c>
      <c r="H10" s="89" t="str">
        <f t="shared" si="3"/>
        <v/>
      </c>
      <c r="I10" s="90" t="str">
        <f t="shared" si="4"/>
        <v/>
      </c>
      <c r="J10" s="86" t="s">
        <v>13</v>
      </c>
      <c r="K10" s="87">
        <f>IFERROR(IF(J10="","",IF(J10=J9,"",VLOOKUP(J10,A!D$2:$F$469,MATCH($Q$1,A!D$1:$F$1),0))),0)</f>
        <v>42</v>
      </c>
      <c r="L10" s="87">
        <f t="shared" si="5"/>
        <v>0</v>
      </c>
      <c r="M10" s="94">
        <f t="shared" si="6"/>
        <v>0</v>
      </c>
      <c r="O10" s="86" t="str">
        <f t="shared" si="7"/>
        <v/>
      </c>
      <c r="P10" s="86" t="str">
        <f t="shared" si="8"/>
        <v/>
      </c>
      <c r="Q10" s="87">
        <v>42</v>
      </c>
      <c r="R10" s="95" t="e">
        <f>+IFERROR(VLOOKUP(N10,'Productos PD'!$C$2:$E$349,3,0),VLOOKUP(S10,'Productos PD'!$B$3:$D$349,3,0))</f>
        <v>#N/A</v>
      </c>
    </row>
    <row r="11" spans="1:18" ht="30" x14ac:dyDescent="0.25">
      <c r="A11" s="87">
        <f t="shared" si="0"/>
        <v>4</v>
      </c>
      <c r="B11" s="86" t="s">
        <v>5</v>
      </c>
      <c r="C11" s="88" t="str">
        <f>IFERROR(IF(OR(B11="",B11=B10),"",VLOOKUP(B11,A!B$2:$F$469,MATCH($Q$1,A!B$1:$F$1),0)),0)</f>
        <v/>
      </c>
      <c r="D11" s="89" t="str">
        <f t="shared" si="1"/>
        <v/>
      </c>
      <c r="E11" s="90" t="str">
        <f t="shared" si="2"/>
        <v/>
      </c>
      <c r="F11" s="91" t="s">
        <v>6</v>
      </c>
      <c r="G11" s="88" t="str">
        <f>IFERROR(IF(OR(F11="",F11=F10),"",VLOOKUP(F11,A!C$2:$F$469,MATCH($Q$1,A!C$1:$F$1),0)),0)</f>
        <v/>
      </c>
      <c r="H11" s="89" t="str">
        <f t="shared" si="3"/>
        <v/>
      </c>
      <c r="I11" s="90" t="str">
        <f t="shared" si="4"/>
        <v/>
      </c>
      <c r="J11" s="86" t="s">
        <v>13</v>
      </c>
      <c r="K11" s="87" t="str">
        <f>IFERROR(IF(J11="","",IF(J11=J10,"",VLOOKUP(J11,A!D$2:$F$469,MATCH($Q$1,A!D$1:$F$1),0))),0)</f>
        <v/>
      </c>
      <c r="L11" s="87" t="str">
        <f t="shared" si="5"/>
        <v/>
      </c>
      <c r="M11" s="94" t="str">
        <f t="shared" si="6"/>
        <v/>
      </c>
      <c r="N11" s="86" t="s">
        <v>811</v>
      </c>
      <c r="O11" s="86">
        <f t="shared" si="7"/>
        <v>10.75494</v>
      </c>
      <c r="P11" s="86">
        <f t="shared" si="8"/>
        <v>0</v>
      </c>
      <c r="Q11" s="87">
        <v>25.606999999999999</v>
      </c>
      <c r="R11" s="95">
        <f>+IFERROR(VLOOKUP(N11,'Productos PD'!$C$2:$E$349,3,0),VLOOKUP(S11,'Productos PD'!$B$3:$D$349,3,0))</f>
        <v>0</v>
      </c>
    </row>
    <row r="12" spans="1:18" ht="30" x14ac:dyDescent="0.25">
      <c r="A12" s="87">
        <f t="shared" si="0"/>
        <v>4</v>
      </c>
      <c r="B12" s="86" t="s">
        <v>5</v>
      </c>
      <c r="C12" s="88" t="str">
        <f>IFERROR(IF(OR(B12="",B12=B11),"",VLOOKUP(B12,A!B$2:$F$469,MATCH($Q$1,A!B$1:$F$1),0)),0)</f>
        <v/>
      </c>
      <c r="D12" s="89" t="str">
        <f t="shared" si="1"/>
        <v/>
      </c>
      <c r="E12" s="90" t="str">
        <f t="shared" si="2"/>
        <v/>
      </c>
      <c r="F12" s="91" t="s">
        <v>6</v>
      </c>
      <c r="G12" s="88" t="str">
        <f>IFERROR(IF(OR(F12="",F12=F11),"",VLOOKUP(F12,A!C$2:$F$469,MATCH($Q$1,A!C$1:$F$1),0)),0)</f>
        <v/>
      </c>
      <c r="H12" s="89" t="str">
        <f t="shared" si="3"/>
        <v/>
      </c>
      <c r="I12" s="90" t="str">
        <f t="shared" si="4"/>
        <v/>
      </c>
      <c r="J12" s="86" t="s">
        <v>13</v>
      </c>
      <c r="K12" s="87" t="str">
        <f>IFERROR(IF(J12="","",IF(J12=J11,"",VLOOKUP(J12,A!D$2:$F$469,MATCH($Q$1,A!D$1:$F$1),0))),0)</f>
        <v/>
      </c>
      <c r="L12" s="87" t="str">
        <f t="shared" si="5"/>
        <v/>
      </c>
      <c r="M12" s="94" t="str">
        <f t="shared" si="6"/>
        <v/>
      </c>
      <c r="N12" s="86" t="s">
        <v>15</v>
      </c>
      <c r="O12" s="86">
        <f t="shared" si="7"/>
        <v>2.2218</v>
      </c>
      <c r="P12" s="86">
        <f t="shared" si="8"/>
        <v>0</v>
      </c>
      <c r="Q12" s="87">
        <v>5.29</v>
      </c>
      <c r="R12" s="95">
        <f>+IFERROR(VLOOKUP(N12,'Productos PD'!$C$2:$E$349,3,0),VLOOKUP(S12,'Productos PD'!$B$3:$D$349,3,0))</f>
        <v>0</v>
      </c>
    </row>
    <row r="13" spans="1:18" ht="45" x14ac:dyDescent="0.25">
      <c r="A13" s="87">
        <f t="shared" si="0"/>
        <v>4</v>
      </c>
      <c r="B13" s="86" t="s">
        <v>5</v>
      </c>
      <c r="C13" s="88" t="str">
        <f>IFERROR(IF(OR(B13="",B13=B12),"",VLOOKUP(B13,A!B$2:$F$469,MATCH($Q$1,A!B$1:$F$1),0)),0)</f>
        <v/>
      </c>
      <c r="D13" s="89" t="str">
        <f t="shared" si="1"/>
        <v/>
      </c>
      <c r="E13" s="90" t="str">
        <f t="shared" si="2"/>
        <v/>
      </c>
      <c r="F13" s="91" t="s">
        <v>6</v>
      </c>
      <c r="G13" s="88" t="str">
        <f>IFERROR(IF(OR(F13="",F13=F12),"",VLOOKUP(F13,A!C$2:$F$469,MATCH($Q$1,A!C$1:$F$1),0)),0)</f>
        <v/>
      </c>
      <c r="H13" s="89" t="str">
        <f t="shared" si="3"/>
        <v/>
      </c>
      <c r="I13" s="90" t="str">
        <f t="shared" si="4"/>
        <v/>
      </c>
      <c r="J13" s="86" t="s">
        <v>13</v>
      </c>
      <c r="K13" s="87" t="str">
        <f>IFERROR(IF(J13="","",IF(J13=J12,"",VLOOKUP(J13,A!D$2:$F$469,MATCH($Q$1,A!D$1:$F$1),0))),0)</f>
        <v/>
      </c>
      <c r="L13" s="87" t="str">
        <f t="shared" si="5"/>
        <v/>
      </c>
      <c r="M13" s="94" t="str">
        <f t="shared" si="6"/>
        <v/>
      </c>
      <c r="N13" s="86" t="s">
        <v>16</v>
      </c>
      <c r="O13" s="86">
        <f t="shared" si="7"/>
        <v>21.067620000000002</v>
      </c>
      <c r="P13" s="86">
        <f t="shared" si="8"/>
        <v>0</v>
      </c>
      <c r="Q13" s="87">
        <v>50.161000000000001</v>
      </c>
      <c r="R13" s="95">
        <f>+IFERROR(VLOOKUP(N13,'Productos PD'!$C$2:$E$349,3,0),VLOOKUP(S13,'Productos PD'!$B$3:$D$349,3,0))</f>
        <v>0</v>
      </c>
    </row>
    <row r="14" spans="1:18" ht="30" x14ac:dyDescent="0.25">
      <c r="A14" s="87">
        <f t="shared" si="0"/>
        <v>4</v>
      </c>
      <c r="B14" s="86" t="s">
        <v>5</v>
      </c>
      <c r="C14" s="88" t="str">
        <f>IFERROR(IF(OR(B14="",B14=B13),"",VLOOKUP(B14,A!B$2:$F$469,MATCH($Q$1,A!B$1:$F$1),0)),0)</f>
        <v/>
      </c>
      <c r="D14" s="89" t="str">
        <f t="shared" si="1"/>
        <v/>
      </c>
      <c r="E14" s="90" t="str">
        <f t="shared" si="2"/>
        <v/>
      </c>
      <c r="F14" s="91" t="s">
        <v>6</v>
      </c>
      <c r="G14" s="88" t="str">
        <f>IFERROR(IF(OR(F14="",F14=F13),"",VLOOKUP(F14,A!C$2:$F$469,MATCH($Q$1,A!C$1:$F$1),0)),0)</f>
        <v/>
      </c>
      <c r="H14" s="89" t="str">
        <f t="shared" si="3"/>
        <v/>
      </c>
      <c r="I14" s="90" t="str">
        <f t="shared" si="4"/>
        <v/>
      </c>
      <c r="J14" s="86" t="s">
        <v>13</v>
      </c>
      <c r="K14" s="87" t="str">
        <f>IFERROR(IF(J14="","",IF(J14=J13,"",VLOOKUP(J14,A!D$2:$F$469,MATCH($Q$1,A!D$1:$F$1),0))),0)</f>
        <v/>
      </c>
      <c r="L14" s="87" t="str">
        <f t="shared" si="5"/>
        <v/>
      </c>
      <c r="M14" s="94" t="str">
        <f t="shared" si="6"/>
        <v/>
      </c>
      <c r="N14" s="86" t="s">
        <v>17</v>
      </c>
      <c r="O14" s="86">
        <f t="shared" si="7"/>
        <v>7.9556399999999998</v>
      </c>
      <c r="P14" s="86">
        <f t="shared" si="8"/>
        <v>0</v>
      </c>
      <c r="Q14" s="87">
        <v>18.942</v>
      </c>
      <c r="R14" s="95">
        <f>+IFERROR(VLOOKUP(N14,'Productos PD'!$C$2:$E$349,3,0),VLOOKUP(S14,'Productos PD'!$B$3:$D$349,3,0))</f>
        <v>0</v>
      </c>
    </row>
    <row r="15" spans="1:18" ht="30" hidden="1" x14ac:dyDescent="0.25">
      <c r="A15" s="87">
        <f t="shared" si="0"/>
        <v>3</v>
      </c>
      <c r="B15" s="86" t="s">
        <v>5</v>
      </c>
      <c r="C15" s="88" t="str">
        <f>IFERROR(IF(OR(B15="",B15=B14),"",VLOOKUP(B15,A!B$2:$F$469,MATCH($Q$1,A!B$1:$F$1),0)),0)</f>
        <v/>
      </c>
      <c r="D15" s="89" t="str">
        <f t="shared" si="1"/>
        <v/>
      </c>
      <c r="E15" s="90" t="str">
        <f t="shared" si="2"/>
        <v/>
      </c>
      <c r="F15" s="91" t="s">
        <v>6</v>
      </c>
      <c r="G15" s="88" t="str">
        <f>IFERROR(IF(OR(F15="",F15=F14),"",VLOOKUP(F15,A!C$2:$F$469,MATCH($Q$1,A!C$1:$F$1),0)),0)</f>
        <v/>
      </c>
      <c r="H15" s="89" t="str">
        <f t="shared" si="3"/>
        <v/>
      </c>
      <c r="I15" s="90" t="str">
        <f t="shared" si="4"/>
        <v/>
      </c>
      <c r="J15" s="86" t="s">
        <v>18</v>
      </c>
      <c r="K15" s="87">
        <f>IFERROR(IF(J15="","",IF(J15=J14,"",VLOOKUP(J15,A!D$2:$F$469,MATCH($Q$1,A!D$1:$F$1),0))),0)</f>
        <v>10</v>
      </c>
      <c r="L15" s="87">
        <f t="shared" si="5"/>
        <v>0</v>
      </c>
      <c r="M15" s="94">
        <f t="shared" si="6"/>
        <v>0</v>
      </c>
      <c r="O15" s="86" t="str">
        <f t="shared" si="7"/>
        <v/>
      </c>
      <c r="P15" s="86" t="str">
        <f t="shared" si="8"/>
        <v/>
      </c>
      <c r="Q15" s="87">
        <v>10</v>
      </c>
      <c r="R15" s="95" t="e">
        <f>+IFERROR(VLOOKUP(N15,'Productos PD'!$C$2:$E$349,3,0),VLOOKUP(S15,'Productos PD'!$B$3:$D$349,3,0))</f>
        <v>#N/A</v>
      </c>
    </row>
    <row r="16" spans="1:18" ht="60" x14ac:dyDescent="0.25">
      <c r="A16" s="87">
        <f t="shared" si="0"/>
        <v>4</v>
      </c>
      <c r="B16" s="86" t="s">
        <v>5</v>
      </c>
      <c r="C16" s="88" t="str">
        <f>IFERROR(IF(OR(B16="",B16=B15),"",VLOOKUP(B16,A!B$2:$F$469,MATCH($Q$1,A!B$1:$F$1),0)),0)</f>
        <v/>
      </c>
      <c r="D16" s="89" t="str">
        <f t="shared" si="1"/>
        <v/>
      </c>
      <c r="E16" s="90" t="str">
        <f t="shared" si="2"/>
        <v/>
      </c>
      <c r="F16" s="91" t="s">
        <v>6</v>
      </c>
      <c r="G16" s="88" t="str">
        <f>IFERROR(IF(OR(F16="",F16=F15),"",VLOOKUP(F16,A!C$2:$F$469,MATCH($Q$1,A!C$1:$F$1),0)),0)</f>
        <v/>
      </c>
      <c r="H16" s="89" t="str">
        <f t="shared" si="3"/>
        <v/>
      </c>
      <c r="I16" s="90" t="str">
        <f t="shared" si="4"/>
        <v/>
      </c>
      <c r="J16" s="86" t="s">
        <v>18</v>
      </c>
      <c r="K16" s="87" t="str">
        <f>IFERROR(IF(J16="","",IF(J16=J15,"",VLOOKUP(J16,A!D$2:$F$469,MATCH($Q$1,A!D$1:$F$1),0))),0)</f>
        <v/>
      </c>
      <c r="L16" s="87" t="str">
        <f t="shared" si="5"/>
        <v/>
      </c>
      <c r="M16" s="94" t="str">
        <f t="shared" si="6"/>
        <v/>
      </c>
      <c r="N16" s="86" t="s">
        <v>19</v>
      </c>
      <c r="O16" s="86">
        <f t="shared" si="7"/>
        <v>0.5</v>
      </c>
      <c r="P16" s="86">
        <f t="shared" si="8"/>
        <v>0</v>
      </c>
      <c r="Q16" s="87">
        <v>5</v>
      </c>
      <c r="R16" s="95">
        <f>+IFERROR(VLOOKUP(N16,'Productos PD'!$C$2:$E$349,3,0),VLOOKUP(S16,'Productos PD'!$B$3:$D$349,3,0))</f>
        <v>0</v>
      </c>
    </row>
    <row r="17" spans="1:19" ht="30" x14ac:dyDescent="0.25">
      <c r="A17" s="87">
        <f t="shared" si="0"/>
        <v>4</v>
      </c>
      <c r="B17" s="86" t="s">
        <v>5</v>
      </c>
      <c r="C17" s="88" t="str">
        <f>IFERROR(IF(OR(B17="",B17=B16),"",VLOOKUP(B17,A!B$2:$F$469,MATCH($Q$1,A!B$1:$F$1),0)),0)</f>
        <v/>
      </c>
      <c r="D17" s="89" t="str">
        <f t="shared" si="1"/>
        <v/>
      </c>
      <c r="E17" s="90" t="str">
        <f t="shared" si="2"/>
        <v/>
      </c>
      <c r="F17" s="91" t="s">
        <v>6</v>
      </c>
      <c r="G17" s="88" t="str">
        <f>IFERROR(IF(OR(F17="",F17=F16),"",VLOOKUP(F17,A!C$2:$F$469,MATCH($Q$1,A!C$1:$F$1),0)),0)</f>
        <v/>
      </c>
      <c r="H17" s="89" t="str">
        <f t="shared" si="3"/>
        <v/>
      </c>
      <c r="I17" s="90" t="str">
        <f t="shared" si="4"/>
        <v/>
      </c>
      <c r="J17" s="86" t="s">
        <v>18</v>
      </c>
      <c r="K17" s="87" t="str">
        <f>IFERROR(IF(J17="","",IF(J17=J16,"",VLOOKUP(J17,A!D$2:$F$469,MATCH($Q$1,A!D$1:$F$1),0))),0)</f>
        <v/>
      </c>
      <c r="L17" s="87" t="str">
        <f t="shared" si="5"/>
        <v/>
      </c>
      <c r="M17" s="94" t="str">
        <f t="shared" si="6"/>
        <v/>
      </c>
      <c r="N17" s="86" t="s">
        <v>20</v>
      </c>
      <c r="O17" s="86">
        <f t="shared" si="7"/>
        <v>3.5</v>
      </c>
      <c r="P17" s="86">
        <f t="shared" si="8"/>
        <v>0</v>
      </c>
      <c r="Q17" s="87">
        <v>35</v>
      </c>
      <c r="R17" s="95">
        <f>+IFERROR(VLOOKUP(N17,'Productos PD'!$C$2:$E$349,3,0),VLOOKUP(S17,'Productos PD'!$B$3:$D$349,3,0))</f>
        <v>0</v>
      </c>
    </row>
    <row r="18" spans="1:19" ht="45" x14ac:dyDescent="0.25">
      <c r="A18" s="87">
        <f t="shared" si="0"/>
        <v>4</v>
      </c>
      <c r="B18" s="86" t="s">
        <v>5</v>
      </c>
      <c r="C18" s="88" t="str">
        <f>IFERROR(IF(OR(B18="",B18=B17),"",VLOOKUP(B18,A!B$2:$F$469,MATCH($Q$1,A!B$1:$F$1),0)),0)</f>
        <v/>
      </c>
      <c r="D18" s="89" t="str">
        <f t="shared" si="1"/>
        <v/>
      </c>
      <c r="E18" s="90" t="str">
        <f t="shared" si="2"/>
        <v/>
      </c>
      <c r="F18" s="91" t="s">
        <v>6</v>
      </c>
      <c r="G18" s="88" t="str">
        <f>IFERROR(IF(OR(F18="",F18=F17),"",VLOOKUP(F18,A!C$2:$F$469,MATCH($Q$1,A!C$1:$F$1),0)),0)</f>
        <v/>
      </c>
      <c r="H18" s="89" t="str">
        <f t="shared" si="3"/>
        <v/>
      </c>
      <c r="I18" s="90" t="str">
        <f t="shared" si="4"/>
        <v/>
      </c>
      <c r="J18" s="86" t="s">
        <v>18</v>
      </c>
      <c r="K18" s="87" t="str">
        <f>IFERROR(IF(J18="","",IF(J18=J17,"",VLOOKUP(J18,A!D$2:$F$469,MATCH($Q$1,A!D$1:$F$1),0))),0)</f>
        <v/>
      </c>
      <c r="L18" s="87" t="str">
        <f t="shared" si="5"/>
        <v/>
      </c>
      <c r="M18" s="94" t="str">
        <f t="shared" si="6"/>
        <v/>
      </c>
      <c r="N18" s="86" t="s">
        <v>21</v>
      </c>
      <c r="O18" s="86">
        <f t="shared" si="7"/>
        <v>6</v>
      </c>
      <c r="P18" s="86">
        <f t="shared" si="8"/>
        <v>0</v>
      </c>
      <c r="Q18" s="87">
        <v>60</v>
      </c>
      <c r="R18" s="95">
        <f>+IFERROR(VLOOKUP(N18,'Productos PD'!$C$2:$E$349,3,0),VLOOKUP(S18,'Productos PD'!$B$3:$D$349,3,0))</f>
        <v>0</v>
      </c>
    </row>
    <row r="19" spans="1:19" ht="30" hidden="1" x14ac:dyDescent="0.25">
      <c r="A19" s="87">
        <f t="shared" si="0"/>
        <v>3</v>
      </c>
      <c r="B19" s="86" t="s">
        <v>5</v>
      </c>
      <c r="C19" s="88" t="str">
        <f>IFERROR(IF(OR(B19="",B19=B18),"",VLOOKUP(B19,A!B$2:$F$469,MATCH($Q$1,A!B$1:$F$1),0)),0)</f>
        <v/>
      </c>
      <c r="D19" s="89" t="str">
        <f t="shared" si="1"/>
        <v/>
      </c>
      <c r="E19" s="90" t="str">
        <f t="shared" si="2"/>
        <v/>
      </c>
      <c r="F19" s="91" t="s">
        <v>6</v>
      </c>
      <c r="G19" s="88" t="str">
        <f>IFERROR(IF(OR(F19="",F19=F18),"",VLOOKUP(F19,A!C$2:$F$469,MATCH($Q$1,A!C$1:$F$1),0)),0)</f>
        <v/>
      </c>
      <c r="H19" s="89" t="str">
        <f t="shared" si="3"/>
        <v/>
      </c>
      <c r="I19" s="90" t="str">
        <f t="shared" si="4"/>
        <v/>
      </c>
      <c r="J19" s="86" t="s">
        <v>22</v>
      </c>
      <c r="K19" s="87">
        <f>IFERROR(IF(J19="","",IF(J19=J18,"",VLOOKUP(J19,A!D$2:$F$469,MATCH($Q$1,A!D$1:$F$1),0))),0)</f>
        <v>25</v>
      </c>
      <c r="L19" s="87">
        <f t="shared" si="5"/>
        <v>0</v>
      </c>
      <c r="M19" s="94">
        <f t="shared" si="6"/>
        <v>0</v>
      </c>
      <c r="O19" s="86" t="str">
        <f t="shared" si="7"/>
        <v/>
      </c>
      <c r="P19" s="86" t="str">
        <f t="shared" si="8"/>
        <v/>
      </c>
      <c r="Q19" s="87">
        <v>25</v>
      </c>
      <c r="R19" s="95" t="e">
        <f>+IFERROR(VLOOKUP(N19,'Productos PD'!$C$2:$E$349,3,0),VLOOKUP(S19,'Productos PD'!$B$3:$D$349,3,0))</f>
        <v>#N/A</v>
      </c>
    </row>
    <row r="20" spans="1:19" ht="45" x14ac:dyDescent="0.25">
      <c r="A20" s="87">
        <f t="shared" si="0"/>
        <v>4</v>
      </c>
      <c r="B20" s="86" t="s">
        <v>5</v>
      </c>
      <c r="C20" s="88" t="str">
        <f>IFERROR(IF(OR(B20="",B20=B19),"",VLOOKUP(B20,A!B$2:$F$469,MATCH($Q$1,A!B$1:$F$1),0)),0)</f>
        <v/>
      </c>
      <c r="D20" s="89" t="str">
        <f t="shared" si="1"/>
        <v/>
      </c>
      <c r="E20" s="90" t="str">
        <f t="shared" si="2"/>
        <v/>
      </c>
      <c r="F20" s="91" t="s">
        <v>6</v>
      </c>
      <c r="G20" s="88" t="str">
        <f>IFERROR(IF(OR(F20="",F20=F19),"",VLOOKUP(F20,A!C$2:$F$469,MATCH($Q$1,A!C$1:$F$1),0)),0)</f>
        <v/>
      </c>
      <c r="H20" s="89" t="str">
        <f t="shared" si="3"/>
        <v/>
      </c>
      <c r="I20" s="90" t="str">
        <f t="shared" si="4"/>
        <v/>
      </c>
      <c r="J20" s="86" t="s">
        <v>22</v>
      </c>
      <c r="K20" s="87" t="str">
        <f>IFERROR(IF(J20="","",IF(J20=J19,"",VLOOKUP(J20,A!D$2:$F$469,MATCH($Q$1,A!D$1:$F$1),0))),0)</f>
        <v/>
      </c>
      <c r="L20" s="87" t="str">
        <f t="shared" si="5"/>
        <v/>
      </c>
      <c r="M20" s="94" t="str">
        <f t="shared" si="6"/>
        <v/>
      </c>
      <c r="N20" s="86" t="s">
        <v>23</v>
      </c>
      <c r="O20" s="86">
        <f t="shared" si="7"/>
        <v>7.5</v>
      </c>
      <c r="P20" s="86">
        <f t="shared" si="8"/>
        <v>0</v>
      </c>
      <c r="Q20" s="87">
        <v>30</v>
      </c>
      <c r="R20" s="95">
        <f>+IFERROR(VLOOKUP(N20,'Productos PD'!$C$2:$E$349,3,0),VLOOKUP(S20,'Productos PD'!$B$3:$D$349,3,0))</f>
        <v>0</v>
      </c>
    </row>
    <row r="21" spans="1:19" ht="45" x14ac:dyDescent="0.25">
      <c r="A21" s="87">
        <f t="shared" si="0"/>
        <v>4</v>
      </c>
      <c r="B21" s="86" t="s">
        <v>5</v>
      </c>
      <c r="C21" s="88" t="str">
        <f>IFERROR(IF(OR(B21="",B21=B20),"",VLOOKUP(B21,A!B$2:$F$469,MATCH($Q$1,A!B$1:$F$1),0)),0)</f>
        <v/>
      </c>
      <c r="D21" s="89" t="str">
        <f t="shared" si="1"/>
        <v/>
      </c>
      <c r="E21" s="90" t="str">
        <f t="shared" si="2"/>
        <v/>
      </c>
      <c r="F21" s="91" t="s">
        <v>6</v>
      </c>
      <c r="G21" s="88" t="str">
        <f>IFERROR(IF(OR(F21="",F21=F20),"",VLOOKUP(F21,A!C$2:$F$469,MATCH($Q$1,A!C$1:$F$1),0)),0)</f>
        <v/>
      </c>
      <c r="H21" s="89" t="str">
        <f t="shared" si="3"/>
        <v/>
      </c>
      <c r="I21" s="90" t="str">
        <f t="shared" si="4"/>
        <v/>
      </c>
      <c r="J21" s="86" t="s">
        <v>22</v>
      </c>
      <c r="K21" s="87" t="str">
        <f>IFERROR(IF(J21="","",IF(J21=J20,"",VLOOKUP(J21,A!D$2:$F$469,MATCH($Q$1,A!D$1:$F$1),0))),0)</f>
        <v/>
      </c>
      <c r="L21" s="87" t="str">
        <f t="shared" si="5"/>
        <v/>
      </c>
      <c r="M21" s="94" t="str">
        <f t="shared" si="6"/>
        <v/>
      </c>
      <c r="N21" s="86" t="s">
        <v>812</v>
      </c>
      <c r="O21" s="86">
        <f t="shared" si="7"/>
        <v>3.75</v>
      </c>
      <c r="P21" s="86">
        <f t="shared" si="8"/>
        <v>0</v>
      </c>
      <c r="Q21" s="87">
        <v>15</v>
      </c>
      <c r="R21" s="95">
        <f>+IFERROR(VLOOKUP(N21,'Productos PD'!$C$2:$E$349,3,0),VLOOKUP(S21,'Productos PD'!$B$3:$D$349,3,0))</f>
        <v>0</v>
      </c>
    </row>
    <row r="22" spans="1:19" ht="75" x14ac:dyDescent="0.25">
      <c r="A22" s="87">
        <f t="shared" si="0"/>
        <v>4</v>
      </c>
      <c r="B22" s="86" t="s">
        <v>5</v>
      </c>
      <c r="C22" s="88" t="str">
        <f>IFERROR(IF(OR(B22="",B22=B21),"",VLOOKUP(B22,A!B$2:$F$469,MATCH($Q$1,A!B$1:$F$1),0)),0)</f>
        <v/>
      </c>
      <c r="D22" s="89" t="str">
        <f t="shared" si="1"/>
        <v/>
      </c>
      <c r="E22" s="90" t="str">
        <f t="shared" si="2"/>
        <v/>
      </c>
      <c r="F22" s="91" t="s">
        <v>6</v>
      </c>
      <c r="G22" s="88" t="str">
        <f>IFERROR(IF(OR(F22="",F22=F21),"",VLOOKUP(F22,A!C$2:$F$469,MATCH($Q$1,A!C$1:$F$1),0)),0)</f>
        <v/>
      </c>
      <c r="H22" s="89" t="str">
        <f t="shared" si="3"/>
        <v/>
      </c>
      <c r="I22" s="90" t="str">
        <f t="shared" si="4"/>
        <v/>
      </c>
      <c r="J22" s="86" t="s">
        <v>22</v>
      </c>
      <c r="K22" s="87" t="str">
        <f>IFERROR(IF(J22="","",IF(J22=J21,"",VLOOKUP(J22,A!D$2:$F$469,MATCH($Q$1,A!D$1:$F$1),0))),0)</f>
        <v/>
      </c>
      <c r="L22" s="87" t="str">
        <f t="shared" si="5"/>
        <v/>
      </c>
      <c r="M22" s="94" t="str">
        <f t="shared" si="6"/>
        <v/>
      </c>
      <c r="N22" s="86" t="s">
        <v>813</v>
      </c>
      <c r="O22" s="86">
        <f t="shared" si="7"/>
        <v>13.75</v>
      </c>
      <c r="P22" s="86">
        <f t="shared" si="8"/>
        <v>0</v>
      </c>
      <c r="Q22" s="87">
        <v>55</v>
      </c>
      <c r="R22" s="95">
        <f>+IFERROR(VLOOKUP(N22,'Productos PD'!$C$2:$E$349,3,0),VLOOKUP(S22,'Productos PD'!$B$3:$D$349,3,0))</f>
        <v>0</v>
      </c>
    </row>
    <row r="23" spans="1:19" ht="30" hidden="1" x14ac:dyDescent="0.25">
      <c r="A23" s="87">
        <f t="shared" si="0"/>
        <v>2</v>
      </c>
      <c r="B23" s="86" t="s">
        <v>5</v>
      </c>
      <c r="C23" s="88" t="str">
        <f>IFERROR(IF(OR(B23="",B23=B22),"",VLOOKUP(B23,A!B$2:$F$469,MATCH($Q$1,A!B$1:$F$1),0)),0)</f>
        <v/>
      </c>
      <c r="D23" s="89" t="str">
        <f t="shared" si="1"/>
        <v/>
      </c>
      <c r="E23" s="90" t="str">
        <f t="shared" si="2"/>
        <v/>
      </c>
      <c r="F23" s="91" t="s">
        <v>26</v>
      </c>
      <c r="G23" s="88">
        <f>IFERROR(IF(OR(F23="",F23=F22),"",VLOOKUP(F23,A!C$2:$F$469,MATCH($Q$1,A!C$1:$F$1),0)),0)</f>
        <v>1</v>
      </c>
      <c r="H23" s="89">
        <f t="shared" si="3"/>
        <v>0</v>
      </c>
      <c r="I23" s="90">
        <f t="shared" si="4"/>
        <v>0</v>
      </c>
      <c r="K23" s="87" t="str">
        <f>IFERROR(IF(J23="","",IF(J23=J22,"",VLOOKUP(J23,A!D$2:$F$469,MATCH($Q$1,A!D$1:$F$1),0))),0)</f>
        <v/>
      </c>
      <c r="L23" s="87" t="str">
        <f t="shared" si="5"/>
        <v/>
      </c>
      <c r="M23" s="94" t="str">
        <f t="shared" si="6"/>
        <v/>
      </c>
      <c r="O23" s="86" t="str">
        <f t="shared" si="7"/>
        <v/>
      </c>
      <c r="P23" s="86" t="str">
        <f t="shared" si="8"/>
        <v/>
      </c>
      <c r="Q23" s="87">
        <v>1</v>
      </c>
      <c r="R23" s="95" t="e">
        <f>+IFERROR(VLOOKUP(N23,'Productos PD'!$C$2:$E$349,3,0),VLOOKUP(S23,'Productos PD'!$B$3:$D$349,3,0))</f>
        <v>#N/A</v>
      </c>
    </row>
    <row r="24" spans="1:19" ht="30" hidden="1" x14ac:dyDescent="0.25">
      <c r="A24" s="87">
        <f t="shared" si="0"/>
        <v>3</v>
      </c>
      <c r="B24" s="86" t="s">
        <v>5</v>
      </c>
      <c r="C24" s="88" t="str">
        <f>IFERROR(IF(OR(B24="",B24=B23),"",VLOOKUP(B24,A!B$2:$F$469,MATCH($Q$1,A!B$1:$F$1),0)),0)</f>
        <v/>
      </c>
      <c r="D24" s="89" t="str">
        <f t="shared" si="1"/>
        <v/>
      </c>
      <c r="E24" s="90" t="str">
        <f t="shared" si="2"/>
        <v/>
      </c>
      <c r="F24" s="91" t="s">
        <v>26</v>
      </c>
      <c r="G24" s="88" t="str">
        <f>IFERROR(IF(OR(F24="",F24=F23),"",VLOOKUP(F24,A!C$2:$F$469,MATCH($Q$1,A!C$1:$F$1),0)),0)</f>
        <v/>
      </c>
      <c r="H24" s="89" t="str">
        <f t="shared" si="3"/>
        <v/>
      </c>
      <c r="I24" s="90" t="str">
        <f t="shared" si="4"/>
        <v/>
      </c>
      <c r="J24" s="86" t="s">
        <v>27</v>
      </c>
      <c r="K24" s="87">
        <f>IFERROR(IF(J24="","",IF(J24=J23,"",VLOOKUP(J24,A!D$2:$F$469,MATCH($Q$1,A!D$1:$F$1),0))),0)</f>
        <v>100</v>
      </c>
      <c r="L24" s="87">
        <f t="shared" si="5"/>
        <v>0</v>
      </c>
      <c r="M24" s="94">
        <f t="shared" si="6"/>
        <v>0</v>
      </c>
      <c r="O24" s="86" t="str">
        <f t="shared" si="7"/>
        <v/>
      </c>
      <c r="P24" s="86" t="str">
        <f t="shared" si="8"/>
        <v/>
      </c>
      <c r="Q24" s="87">
        <v>100</v>
      </c>
      <c r="R24" s="95" t="e">
        <f>+IFERROR(VLOOKUP(N24,'Productos PD'!$C$2:$E$349,3,0),VLOOKUP(S24,'Productos PD'!$B$3:$D$349,3,0))</f>
        <v>#N/A</v>
      </c>
    </row>
    <row r="25" spans="1:19" ht="75" x14ac:dyDescent="0.25">
      <c r="A25" s="87">
        <f t="shared" si="0"/>
        <v>4</v>
      </c>
      <c r="B25" s="86" t="s">
        <v>5</v>
      </c>
      <c r="C25" s="88" t="str">
        <f>IFERROR(IF(OR(B25="",B25=B24),"",VLOOKUP(B25,A!B$2:$F$469,MATCH($Q$1,A!B$1:$F$1),0)),0)</f>
        <v/>
      </c>
      <c r="D25" s="89" t="str">
        <f t="shared" si="1"/>
        <v/>
      </c>
      <c r="E25" s="90" t="str">
        <f t="shared" si="2"/>
        <v/>
      </c>
      <c r="F25" s="91" t="s">
        <v>26</v>
      </c>
      <c r="G25" s="88" t="str">
        <f>IFERROR(IF(OR(F25="",F25=F24),"",VLOOKUP(F25,A!C$2:$F$469,MATCH($Q$1,A!C$1:$F$1),0)),0)</f>
        <v/>
      </c>
      <c r="H25" s="89" t="str">
        <f t="shared" si="3"/>
        <v/>
      </c>
      <c r="I25" s="90" t="str">
        <f t="shared" si="4"/>
        <v/>
      </c>
      <c r="J25" s="86" t="s">
        <v>27</v>
      </c>
      <c r="K25" s="87" t="str">
        <f>IFERROR(IF(J25="","",IF(J25=J24,"",VLOOKUP(J25,A!D$2:$F$469,MATCH($Q$1,A!D$1:$F$1),0))),0)</f>
        <v/>
      </c>
      <c r="L25" s="87" t="str">
        <f t="shared" si="5"/>
        <v/>
      </c>
      <c r="M25" s="94" t="str">
        <f t="shared" si="6"/>
        <v/>
      </c>
      <c r="N25" s="86" t="s">
        <v>788</v>
      </c>
      <c r="O25" s="86">
        <f t="shared" si="7"/>
        <v>19.513999999999999</v>
      </c>
      <c r="P25" s="86">
        <f t="shared" si="8"/>
        <v>0</v>
      </c>
      <c r="Q25" s="87">
        <v>19.513999999999999</v>
      </c>
      <c r="R25" s="95">
        <f>+IFERROR(VLOOKUP(N25,'Productos PD'!$C$2:$E$349,3,0),VLOOKUP(S25,'Productos PD'!$B$3:$D$349,3,0))</f>
        <v>0</v>
      </c>
    </row>
    <row r="26" spans="1:19" ht="105" x14ac:dyDescent="0.25">
      <c r="A26" s="87">
        <f t="shared" si="0"/>
        <v>4</v>
      </c>
      <c r="B26" s="86" t="s">
        <v>5</v>
      </c>
      <c r="C26" s="88" t="str">
        <f>IFERROR(IF(OR(B26="",B26=B25),"",VLOOKUP(B26,A!B$2:$F$469,MATCH($Q$1,A!B$1:$F$1),0)),0)</f>
        <v/>
      </c>
      <c r="D26" s="89" t="str">
        <f t="shared" si="1"/>
        <v/>
      </c>
      <c r="E26" s="90" t="str">
        <f t="shared" si="2"/>
        <v/>
      </c>
      <c r="F26" s="91" t="s">
        <v>26</v>
      </c>
      <c r="G26" s="88" t="str">
        <f>IFERROR(IF(OR(F26="",F26=F25),"",VLOOKUP(F26,A!C$2:$F$469,MATCH($Q$1,A!C$1:$F$1),0)),0)</f>
        <v/>
      </c>
      <c r="H26" s="89" t="str">
        <f t="shared" si="3"/>
        <v/>
      </c>
      <c r="I26" s="90" t="str">
        <f t="shared" si="4"/>
        <v/>
      </c>
      <c r="J26" s="86" t="s">
        <v>27</v>
      </c>
      <c r="K26" s="87" t="str">
        <f>IFERROR(IF(J26="","",IF(J26=J25,"",VLOOKUP(J26,A!D$2:$F$469,MATCH($Q$1,A!D$1:$F$1),0))),0)</f>
        <v/>
      </c>
      <c r="L26" s="87" t="str">
        <f t="shared" si="5"/>
        <v/>
      </c>
      <c r="M26" s="94" t="str">
        <f t="shared" si="6"/>
        <v/>
      </c>
      <c r="N26" s="86" t="s">
        <v>787</v>
      </c>
      <c r="O26" s="86">
        <f t="shared" si="7"/>
        <v>57.904000000000003</v>
      </c>
      <c r="P26" s="86">
        <f t="shared" si="8"/>
        <v>0</v>
      </c>
      <c r="Q26" s="87">
        <v>57.904000000000003</v>
      </c>
      <c r="R26" s="95">
        <f>+IFERROR(VLOOKUP(N26,'Productos PD'!$C$2:$E$349,3,0),VLOOKUP(S26,'Productos PD'!$B$3:$D$349,3,0))</f>
        <v>0</v>
      </c>
      <c r="S26" s="86">
        <v>1512</v>
      </c>
    </row>
    <row r="27" spans="1:19" ht="30" x14ac:dyDescent="0.25">
      <c r="A27" s="87">
        <f t="shared" si="0"/>
        <v>4</v>
      </c>
      <c r="B27" s="86" t="s">
        <v>5</v>
      </c>
      <c r="C27" s="88" t="str">
        <f>IFERROR(IF(OR(B27="",B27=B26),"",VLOOKUP(B27,A!B$2:$F$469,MATCH($Q$1,A!B$1:$F$1),0)),0)</f>
        <v/>
      </c>
      <c r="D27" s="89" t="str">
        <f t="shared" si="1"/>
        <v/>
      </c>
      <c r="E27" s="90" t="str">
        <f t="shared" si="2"/>
        <v/>
      </c>
      <c r="F27" s="91" t="s">
        <v>26</v>
      </c>
      <c r="G27" s="88" t="str">
        <f>IFERROR(IF(OR(F27="",F27=F26),"",VLOOKUP(F27,A!C$2:$F$469,MATCH($Q$1,A!C$1:$F$1),0)),0)</f>
        <v/>
      </c>
      <c r="H27" s="89" t="str">
        <f t="shared" si="3"/>
        <v/>
      </c>
      <c r="I27" s="90" t="str">
        <f t="shared" si="4"/>
        <v/>
      </c>
      <c r="J27" s="86" t="s">
        <v>27</v>
      </c>
      <c r="K27" s="87" t="str">
        <f>IFERROR(IF(J27="","",IF(J27=J26,"",VLOOKUP(J27,A!D$2:$F$469,MATCH($Q$1,A!D$1:$F$1),0))),0)</f>
        <v/>
      </c>
      <c r="L27" s="87" t="str">
        <f t="shared" si="5"/>
        <v/>
      </c>
      <c r="M27" s="94" t="str">
        <f t="shared" si="6"/>
        <v/>
      </c>
      <c r="N27" s="86" t="s">
        <v>30</v>
      </c>
      <c r="O27" s="86">
        <f t="shared" si="7"/>
        <v>22.582000000000004</v>
      </c>
      <c r="P27" s="86">
        <f t="shared" si="8"/>
        <v>0</v>
      </c>
      <c r="Q27" s="87">
        <v>22.582000000000001</v>
      </c>
      <c r="R27" s="95">
        <f>+IFERROR(VLOOKUP(N27,'Productos PD'!$C$2:$E$349,3,0),VLOOKUP(S27,'Productos PD'!$B$3:$D$349,3,0))</f>
        <v>0</v>
      </c>
    </row>
    <row r="28" spans="1:19" ht="30" hidden="1" x14ac:dyDescent="0.25">
      <c r="A28" s="87">
        <f t="shared" si="0"/>
        <v>2</v>
      </c>
      <c r="B28" s="86" t="s">
        <v>5</v>
      </c>
      <c r="C28" s="88" t="str">
        <f>IFERROR(IF(OR(B28="",B28=B27),"",VLOOKUP(B28,A!B$2:$F$469,MATCH($Q$1,A!B$1:$F$1),0)),0)</f>
        <v/>
      </c>
      <c r="D28" s="89" t="str">
        <f t="shared" si="1"/>
        <v/>
      </c>
      <c r="E28" s="90" t="str">
        <f t="shared" si="2"/>
        <v/>
      </c>
      <c r="F28" s="91" t="s">
        <v>31</v>
      </c>
      <c r="G28" s="88">
        <f>IFERROR(IF(OR(F28="",F28=F27),"",VLOOKUP(F28,A!C$2:$F$469,MATCH($Q$1,A!C$1:$F$1),0)),0)</f>
        <v>1</v>
      </c>
      <c r="H28" s="89">
        <f t="shared" si="3"/>
        <v>0.78099999999999992</v>
      </c>
      <c r="I28" s="90">
        <f t="shared" si="4"/>
        <v>0.78099999999999992</v>
      </c>
      <c r="K28" s="87" t="str">
        <f>IFERROR(IF(J28="","",IF(J28=J27,"",VLOOKUP(J28,A!D$2:$F$469,MATCH($Q$1,A!D$1:$F$1),0))),0)</f>
        <v/>
      </c>
      <c r="L28" s="87" t="str">
        <f t="shared" si="5"/>
        <v/>
      </c>
      <c r="M28" s="94" t="str">
        <f t="shared" si="6"/>
        <v/>
      </c>
      <c r="O28" s="86" t="str">
        <f t="shared" si="7"/>
        <v/>
      </c>
      <c r="P28" s="86" t="str">
        <f t="shared" si="8"/>
        <v/>
      </c>
      <c r="Q28" s="87">
        <v>1</v>
      </c>
      <c r="R28" s="95" t="e">
        <f>+IFERROR(VLOOKUP(N28,'Productos PD'!$C$2:$E$349,3,0),VLOOKUP(S28,'Productos PD'!$B$3:$D$349,3,0))</f>
        <v>#N/A</v>
      </c>
    </row>
    <row r="29" spans="1:19" ht="30" hidden="1" x14ac:dyDescent="0.25">
      <c r="A29" s="87">
        <f t="shared" si="0"/>
        <v>3</v>
      </c>
      <c r="B29" s="86" t="s">
        <v>5</v>
      </c>
      <c r="C29" s="88" t="str">
        <f>IFERROR(IF(OR(B29="",B29=B28),"",VLOOKUP(B29,A!B$2:$F$469,MATCH($Q$1,A!B$1:$F$1),0)),0)</f>
        <v/>
      </c>
      <c r="D29" s="89" t="str">
        <f t="shared" si="1"/>
        <v/>
      </c>
      <c r="E29" s="90" t="str">
        <f t="shared" si="2"/>
        <v/>
      </c>
      <c r="F29" s="91" t="s">
        <v>31</v>
      </c>
      <c r="G29" s="88" t="str">
        <f>IFERROR(IF(OR(F29="",F29=F28),"",VLOOKUP(F29,A!C$2:$F$469,MATCH($Q$1,A!C$1:$F$1),0)),0)</f>
        <v/>
      </c>
      <c r="H29" s="89" t="str">
        <f t="shared" si="3"/>
        <v/>
      </c>
      <c r="I29" s="90" t="str">
        <f t="shared" si="4"/>
        <v/>
      </c>
      <c r="J29" s="86" t="s">
        <v>32</v>
      </c>
      <c r="K29" s="87">
        <f>IFERROR(IF(J29="","",IF(J29=J28,"",VLOOKUP(J29,A!D$2:$F$469,MATCH($Q$1,A!D$1:$F$1),0))),0)</f>
        <v>100</v>
      </c>
      <c r="L29" s="87">
        <f t="shared" si="5"/>
        <v>78.099999999999994</v>
      </c>
      <c r="M29" s="94">
        <f t="shared" si="6"/>
        <v>0.78099999999999992</v>
      </c>
      <c r="O29" s="86" t="str">
        <f t="shared" si="7"/>
        <v/>
      </c>
      <c r="P29" s="86" t="str">
        <f t="shared" si="8"/>
        <v/>
      </c>
      <c r="Q29" s="87">
        <v>100</v>
      </c>
      <c r="R29" s="95" t="e">
        <f>+IFERROR(VLOOKUP(N29,'Productos PD'!$C$2:$E$349,3,0),VLOOKUP(S29,'Productos PD'!$B$3:$D$349,3,0))</f>
        <v>#N/A</v>
      </c>
    </row>
    <row r="30" spans="1:19" ht="60" x14ac:dyDescent="0.25">
      <c r="A30" s="87">
        <f t="shared" si="0"/>
        <v>4</v>
      </c>
      <c r="B30" s="86" t="s">
        <v>5</v>
      </c>
      <c r="C30" s="88" t="str">
        <f>IFERROR(IF(OR(B30="",B30=B29),"",VLOOKUP(B30,A!B$2:$F$469,MATCH($Q$1,A!B$1:$F$1),0)),0)</f>
        <v/>
      </c>
      <c r="D30" s="89" t="str">
        <f t="shared" si="1"/>
        <v/>
      </c>
      <c r="E30" s="90" t="str">
        <f t="shared" si="2"/>
        <v/>
      </c>
      <c r="F30" s="91" t="s">
        <v>31</v>
      </c>
      <c r="G30" s="88" t="str">
        <f>IFERROR(IF(OR(F30="",F30=F29),"",VLOOKUP(F30,A!C$2:$F$469,MATCH($Q$1,A!C$1:$F$1),0)),0)</f>
        <v/>
      </c>
      <c r="H30" s="89" t="str">
        <f t="shared" si="3"/>
        <v/>
      </c>
      <c r="I30" s="90" t="str">
        <f t="shared" si="4"/>
        <v/>
      </c>
      <c r="J30" s="86" t="s">
        <v>32</v>
      </c>
      <c r="K30" s="87" t="str">
        <f>IFERROR(IF(J30="","",IF(J30=J29,"",VLOOKUP(J30,A!D$2:$F$469,MATCH($Q$1,A!D$1:$F$1),0))),0)</f>
        <v/>
      </c>
      <c r="L30" s="87" t="str">
        <f t="shared" si="5"/>
        <v/>
      </c>
      <c r="M30" s="94" t="str">
        <f t="shared" si="6"/>
        <v/>
      </c>
      <c r="N30" s="86" t="s">
        <v>33</v>
      </c>
      <c r="O30" s="86">
        <f t="shared" si="7"/>
        <v>20</v>
      </c>
      <c r="P30" s="86">
        <f t="shared" si="8"/>
        <v>12.5</v>
      </c>
      <c r="Q30" s="87">
        <v>20</v>
      </c>
      <c r="R30" s="95">
        <f>+IFERROR(VLOOKUP(N30,'Productos PD'!$C$2:$E$349,3,0),VLOOKUP(S30,'Productos PD'!$B$3:$D$349,3,0))</f>
        <v>0.625</v>
      </c>
    </row>
    <row r="31" spans="1:19" ht="30" x14ac:dyDescent="0.25">
      <c r="A31" s="87">
        <f t="shared" si="0"/>
        <v>4</v>
      </c>
      <c r="B31" s="86" t="s">
        <v>5</v>
      </c>
      <c r="C31" s="88" t="str">
        <f>IFERROR(IF(OR(B31="",B31=B30),"",VLOOKUP(B31,A!B$2:$F$469,MATCH($Q$1,A!B$1:$F$1),0)),0)</f>
        <v/>
      </c>
      <c r="D31" s="89" t="str">
        <f t="shared" si="1"/>
        <v/>
      </c>
      <c r="E31" s="90" t="str">
        <f t="shared" si="2"/>
        <v/>
      </c>
      <c r="F31" s="91" t="s">
        <v>31</v>
      </c>
      <c r="G31" s="88" t="str">
        <f>IFERROR(IF(OR(F31="",F31=F30),"",VLOOKUP(F31,A!C$2:$F$469,MATCH($Q$1,A!C$1:$F$1),0)),0)</f>
        <v/>
      </c>
      <c r="H31" s="89" t="str">
        <f t="shared" si="3"/>
        <v/>
      </c>
      <c r="I31" s="90" t="str">
        <f t="shared" si="4"/>
        <v/>
      </c>
      <c r="J31" s="86" t="s">
        <v>32</v>
      </c>
      <c r="K31" s="87" t="str">
        <f>IFERROR(IF(J31="","",IF(J31=J30,"",VLOOKUP(J31,A!D$2:$F$469,MATCH($Q$1,A!D$1:$F$1),0))),0)</f>
        <v/>
      </c>
      <c r="L31" s="87" t="str">
        <f t="shared" si="5"/>
        <v/>
      </c>
      <c r="M31" s="94" t="str">
        <f t="shared" si="6"/>
        <v/>
      </c>
      <c r="N31" s="86" t="s">
        <v>34</v>
      </c>
      <c r="O31" s="86">
        <f t="shared" si="7"/>
        <v>60</v>
      </c>
      <c r="P31" s="86">
        <f t="shared" si="8"/>
        <v>45.6</v>
      </c>
      <c r="Q31" s="87">
        <v>60</v>
      </c>
      <c r="R31" s="95">
        <f>+IFERROR(VLOOKUP(N31,'Productos PD'!$C$2:$E$349,3,0),VLOOKUP(S31,'Productos PD'!$B$3:$D$349,3,0))</f>
        <v>0.76</v>
      </c>
    </row>
    <row r="32" spans="1:19" ht="30" x14ac:dyDescent="0.25">
      <c r="A32" s="87">
        <f t="shared" si="0"/>
        <v>4</v>
      </c>
      <c r="B32" s="86" t="s">
        <v>5</v>
      </c>
      <c r="C32" s="88" t="str">
        <f>IFERROR(IF(OR(B32="",B32=B31),"",VLOOKUP(B32,A!B$2:$F$469,MATCH($Q$1,A!B$1:$F$1),0)),0)</f>
        <v/>
      </c>
      <c r="D32" s="89" t="str">
        <f t="shared" si="1"/>
        <v/>
      </c>
      <c r="E32" s="90" t="str">
        <f t="shared" si="2"/>
        <v/>
      </c>
      <c r="F32" s="91" t="s">
        <v>31</v>
      </c>
      <c r="G32" s="88" t="str">
        <f>IFERROR(IF(OR(F32="",F32=F31),"",VLOOKUP(F32,A!C$2:$F$469,MATCH($Q$1,A!C$1:$F$1),0)),0)</f>
        <v/>
      </c>
      <c r="H32" s="89" t="str">
        <f t="shared" si="3"/>
        <v/>
      </c>
      <c r="I32" s="90" t="str">
        <f t="shared" si="4"/>
        <v/>
      </c>
      <c r="J32" s="86" t="s">
        <v>32</v>
      </c>
      <c r="K32" s="87" t="str">
        <f>IFERROR(IF(J32="","",IF(J32=J31,"",VLOOKUP(J32,A!D$2:$F$469,MATCH($Q$1,A!D$1:$F$1),0))),0)</f>
        <v/>
      </c>
      <c r="L32" s="87" t="str">
        <f t="shared" si="5"/>
        <v/>
      </c>
      <c r="M32" s="94" t="str">
        <f t="shared" si="6"/>
        <v/>
      </c>
      <c r="N32" s="86" t="s">
        <v>35</v>
      </c>
      <c r="O32" s="86">
        <f t="shared" si="7"/>
        <v>20</v>
      </c>
      <c r="P32" s="86">
        <f t="shared" si="8"/>
        <v>20</v>
      </c>
      <c r="Q32" s="87">
        <v>20</v>
      </c>
      <c r="R32" s="95">
        <f>+IFERROR(VLOOKUP(N32,'Productos PD'!$C$2:$E$349,3,0),VLOOKUP(S32,'Productos PD'!$B$3:$D$349,3,0))</f>
        <v>1</v>
      </c>
    </row>
    <row r="33" spans="1:18" ht="30" hidden="1" x14ac:dyDescent="0.25">
      <c r="A33" s="87">
        <f t="shared" si="0"/>
        <v>2</v>
      </c>
      <c r="B33" s="86" t="s">
        <v>5</v>
      </c>
      <c r="C33" s="88" t="str">
        <f>IFERROR(IF(OR(B33="",B33=B32),"",VLOOKUP(B33,A!B$2:$F$469,MATCH($Q$1,A!B$1:$F$1),0)),0)</f>
        <v/>
      </c>
      <c r="D33" s="89" t="str">
        <f t="shared" si="1"/>
        <v/>
      </c>
      <c r="E33" s="90" t="str">
        <f t="shared" si="2"/>
        <v/>
      </c>
      <c r="F33" s="91" t="s">
        <v>36</v>
      </c>
      <c r="G33" s="88">
        <f>IFERROR(IF(OR(F33="",F33=F32),"",VLOOKUP(F33,A!C$2:$F$469,MATCH($Q$1,A!C$1:$F$1),0)),0)</f>
        <v>6</v>
      </c>
      <c r="H33" s="89">
        <f t="shared" si="3"/>
        <v>0</v>
      </c>
      <c r="I33" s="90">
        <f t="shared" si="4"/>
        <v>0</v>
      </c>
      <c r="K33" s="87" t="str">
        <f>IFERROR(IF(J33="","",IF(J33=J32,"",VLOOKUP(J33,A!D$2:$F$469,MATCH($Q$1,A!D$1:$F$1),0))),0)</f>
        <v/>
      </c>
      <c r="L33" s="87" t="str">
        <f t="shared" si="5"/>
        <v/>
      </c>
      <c r="M33" s="94" t="str">
        <f t="shared" si="6"/>
        <v/>
      </c>
      <c r="O33" s="86" t="str">
        <f t="shared" si="7"/>
        <v/>
      </c>
      <c r="P33" s="86" t="str">
        <f t="shared" si="8"/>
        <v/>
      </c>
      <c r="Q33" s="87">
        <v>6</v>
      </c>
      <c r="R33" s="95" t="e">
        <f>+IFERROR(VLOOKUP(N33,'Productos PD'!$C$2:$E$349,3,0),VLOOKUP(S33,'Productos PD'!$B$3:$D$349,3,0))</f>
        <v>#N/A</v>
      </c>
    </row>
    <row r="34" spans="1:18" ht="30" hidden="1" x14ac:dyDescent="0.25">
      <c r="A34" s="87">
        <f t="shared" si="0"/>
        <v>3</v>
      </c>
      <c r="B34" s="86" t="s">
        <v>5</v>
      </c>
      <c r="C34" s="88" t="str">
        <f>IFERROR(IF(OR(B34="",B34=B33),"",VLOOKUP(B34,A!B$2:$F$469,MATCH($Q$1,A!B$1:$F$1),0)),0)</f>
        <v/>
      </c>
      <c r="D34" s="89" t="str">
        <f t="shared" si="1"/>
        <v/>
      </c>
      <c r="E34" s="90" t="str">
        <f t="shared" si="2"/>
        <v/>
      </c>
      <c r="F34" s="91" t="s">
        <v>36</v>
      </c>
      <c r="G34" s="88" t="str">
        <f>IFERROR(IF(OR(F34="",F34=F33),"",VLOOKUP(F34,A!C$2:$F$469,MATCH($Q$1,A!C$1:$F$1),0)),0)</f>
        <v/>
      </c>
      <c r="H34" s="89" t="str">
        <f t="shared" si="3"/>
        <v/>
      </c>
      <c r="I34" s="90" t="str">
        <f t="shared" si="4"/>
        <v/>
      </c>
      <c r="J34" s="86" t="s">
        <v>37</v>
      </c>
      <c r="K34" s="87">
        <f>IFERROR(IF(J34="","",IF(J34=J33,"",VLOOKUP(J34,A!D$2:$F$469,MATCH($Q$1,A!D$1:$F$1),0))),0)</f>
        <v>41</v>
      </c>
      <c r="L34" s="87">
        <f t="shared" si="5"/>
        <v>0</v>
      </c>
      <c r="M34" s="94">
        <f t="shared" si="6"/>
        <v>0</v>
      </c>
      <c r="O34" s="86" t="str">
        <f t="shared" si="7"/>
        <v/>
      </c>
      <c r="P34" s="86" t="str">
        <f t="shared" si="8"/>
        <v/>
      </c>
      <c r="Q34" s="87">
        <v>41</v>
      </c>
      <c r="R34" s="95" t="e">
        <f>+IFERROR(VLOOKUP(N34,'Productos PD'!$C$2:$E$349,3,0),VLOOKUP(S34,'Productos PD'!$B$3:$D$349,3,0))</f>
        <v>#N/A</v>
      </c>
    </row>
    <row r="35" spans="1:18" ht="30" x14ac:dyDescent="0.25">
      <c r="A35" s="87">
        <f t="shared" si="0"/>
        <v>4</v>
      </c>
      <c r="B35" s="86" t="s">
        <v>5</v>
      </c>
      <c r="C35" s="88" t="str">
        <f>IFERROR(IF(OR(B35="",B35=B34),"",VLOOKUP(B35,A!B$2:$F$469,MATCH($Q$1,A!B$1:$F$1),0)),0)</f>
        <v/>
      </c>
      <c r="D35" s="89" t="str">
        <f t="shared" si="1"/>
        <v/>
      </c>
      <c r="E35" s="90" t="str">
        <f t="shared" si="2"/>
        <v/>
      </c>
      <c r="F35" s="91" t="s">
        <v>36</v>
      </c>
      <c r="G35" s="88" t="str">
        <f>IFERROR(IF(OR(F35="",F35=F34),"",VLOOKUP(F35,A!C$2:$F$469,MATCH($Q$1,A!C$1:$F$1),0)),0)</f>
        <v/>
      </c>
      <c r="H35" s="89" t="str">
        <f t="shared" si="3"/>
        <v/>
      </c>
      <c r="I35" s="90" t="str">
        <f t="shared" si="4"/>
        <v/>
      </c>
      <c r="J35" s="86" t="s">
        <v>37</v>
      </c>
      <c r="K35" s="87" t="str">
        <f>IFERROR(IF(J35="","",IF(J35=J34,"",VLOOKUP(J35,A!D$2:$F$469,MATCH($Q$1,A!D$1:$F$1),0))),0)</f>
        <v/>
      </c>
      <c r="L35" s="87" t="str">
        <f t="shared" si="5"/>
        <v/>
      </c>
      <c r="M35" s="94" t="str">
        <f t="shared" si="6"/>
        <v/>
      </c>
      <c r="N35" s="86" t="s">
        <v>38</v>
      </c>
      <c r="O35" s="86">
        <f t="shared" si="7"/>
        <v>6.6969399999999997</v>
      </c>
      <c r="P35" s="86">
        <f t="shared" si="8"/>
        <v>0</v>
      </c>
      <c r="Q35" s="87">
        <v>16.334</v>
      </c>
      <c r="R35" s="95">
        <f>+IFERROR(VLOOKUP(N35,'Productos PD'!$C$2:$E$349,3,0),VLOOKUP(S35,'Productos PD'!$B$3:$D$349,3,0))</f>
        <v>0</v>
      </c>
    </row>
    <row r="36" spans="1:18" ht="30" x14ac:dyDescent="0.25">
      <c r="A36" s="87">
        <f t="shared" si="0"/>
        <v>4</v>
      </c>
      <c r="B36" s="86" t="s">
        <v>5</v>
      </c>
      <c r="C36" s="88" t="str">
        <f>IFERROR(IF(OR(B36="",B36=B35),"",VLOOKUP(B36,A!B$2:$F$469,MATCH($Q$1,A!B$1:$F$1),0)),0)</f>
        <v/>
      </c>
      <c r="D36" s="89" t="str">
        <f t="shared" si="1"/>
        <v/>
      </c>
      <c r="E36" s="90" t="str">
        <f t="shared" si="2"/>
        <v/>
      </c>
      <c r="F36" s="91" t="s">
        <v>36</v>
      </c>
      <c r="G36" s="88" t="str">
        <f>IFERROR(IF(OR(F36="",F36=F35),"",VLOOKUP(F36,A!C$2:$F$469,MATCH($Q$1,A!C$1:$F$1),0)),0)</f>
        <v/>
      </c>
      <c r="H36" s="89" t="str">
        <f t="shared" si="3"/>
        <v/>
      </c>
      <c r="I36" s="90" t="str">
        <f t="shared" si="4"/>
        <v/>
      </c>
      <c r="J36" s="86" t="s">
        <v>37</v>
      </c>
      <c r="K36" s="87" t="str">
        <f>IFERROR(IF(J36="","",IF(J36=J35,"",VLOOKUP(J36,A!D$2:$F$469,MATCH($Q$1,A!D$1:$F$1),0))),0)</f>
        <v/>
      </c>
      <c r="L36" s="87" t="str">
        <f t="shared" si="5"/>
        <v/>
      </c>
      <c r="M36" s="94" t="str">
        <f t="shared" si="6"/>
        <v/>
      </c>
      <c r="N36" s="86" t="s">
        <v>39</v>
      </c>
      <c r="O36" s="86">
        <f t="shared" si="7"/>
        <v>0.72200999999999993</v>
      </c>
      <c r="P36" s="86">
        <f t="shared" si="8"/>
        <v>0</v>
      </c>
      <c r="Q36" s="87">
        <v>1.7609999999999999</v>
      </c>
      <c r="R36" s="95">
        <f>+IFERROR(VLOOKUP(N36,'Productos PD'!$C$2:$E$349,3,0),VLOOKUP(S36,'Productos PD'!$B$3:$D$349,3,0))</f>
        <v>0</v>
      </c>
    </row>
    <row r="37" spans="1:18" ht="30" x14ac:dyDescent="0.25">
      <c r="A37" s="87">
        <f t="shared" si="0"/>
        <v>4</v>
      </c>
      <c r="B37" s="86" t="s">
        <v>5</v>
      </c>
      <c r="C37" s="88" t="str">
        <f>IFERROR(IF(OR(B37="",B37=B36),"",VLOOKUP(B37,A!B$2:$F$469,MATCH($Q$1,A!B$1:$F$1),0)),0)</f>
        <v/>
      </c>
      <c r="D37" s="89" t="str">
        <f t="shared" si="1"/>
        <v/>
      </c>
      <c r="E37" s="90" t="str">
        <f t="shared" si="2"/>
        <v/>
      </c>
      <c r="F37" s="91" t="s">
        <v>36</v>
      </c>
      <c r="G37" s="88" t="str">
        <f>IFERROR(IF(OR(F37="",F37=F36),"",VLOOKUP(F37,A!C$2:$F$469,MATCH($Q$1,A!C$1:$F$1),0)),0)</f>
        <v/>
      </c>
      <c r="H37" s="89" t="str">
        <f t="shared" si="3"/>
        <v/>
      </c>
      <c r="I37" s="90" t="str">
        <f t="shared" si="4"/>
        <v/>
      </c>
      <c r="J37" s="86" t="s">
        <v>37</v>
      </c>
      <c r="K37" s="87" t="str">
        <f>IFERROR(IF(J37="","",IF(J37=J36,"",VLOOKUP(J37,A!D$2:$F$469,MATCH($Q$1,A!D$1:$F$1),0))),0)</f>
        <v/>
      </c>
      <c r="L37" s="87" t="str">
        <f t="shared" si="5"/>
        <v/>
      </c>
      <c r="M37" s="94" t="str">
        <f t="shared" si="6"/>
        <v/>
      </c>
      <c r="N37" s="86" t="s">
        <v>40</v>
      </c>
      <c r="O37" s="86">
        <f t="shared" si="7"/>
        <v>4.5715000000000003</v>
      </c>
      <c r="P37" s="86">
        <f t="shared" si="8"/>
        <v>0</v>
      </c>
      <c r="Q37" s="87">
        <v>11.15</v>
      </c>
      <c r="R37" s="95">
        <f>+IFERROR(VLOOKUP(N37,'Productos PD'!$C$2:$E$349,3,0),VLOOKUP(S37,'Productos PD'!$B$3:$D$349,3,0))</f>
        <v>0</v>
      </c>
    </row>
    <row r="38" spans="1:18" ht="30" x14ac:dyDescent="0.25">
      <c r="A38" s="87">
        <f t="shared" si="0"/>
        <v>4</v>
      </c>
      <c r="B38" s="86" t="s">
        <v>5</v>
      </c>
      <c r="C38" s="88" t="str">
        <f>IFERROR(IF(OR(B38="",B38=B37),"",VLOOKUP(B38,A!B$2:$F$469,MATCH($Q$1,A!B$1:$F$1),0)),0)</f>
        <v/>
      </c>
      <c r="D38" s="89" t="str">
        <f t="shared" si="1"/>
        <v/>
      </c>
      <c r="E38" s="90" t="str">
        <f t="shared" si="2"/>
        <v/>
      </c>
      <c r="F38" s="91" t="s">
        <v>36</v>
      </c>
      <c r="G38" s="88" t="str">
        <f>IFERROR(IF(OR(F38="",F38=F37),"",VLOOKUP(F38,A!C$2:$F$469,MATCH($Q$1,A!C$1:$F$1),0)),0)</f>
        <v/>
      </c>
      <c r="H38" s="89" t="str">
        <f t="shared" si="3"/>
        <v/>
      </c>
      <c r="I38" s="90" t="str">
        <f t="shared" si="4"/>
        <v/>
      </c>
      <c r="J38" s="86" t="s">
        <v>37</v>
      </c>
      <c r="K38" s="87" t="str">
        <f>IFERROR(IF(J38="","",IF(J38=J37,"",VLOOKUP(J38,A!D$2:$F$469,MATCH($Q$1,A!D$1:$F$1),0))),0)</f>
        <v/>
      </c>
      <c r="L38" s="87" t="str">
        <f t="shared" si="5"/>
        <v/>
      </c>
      <c r="M38" s="94" t="str">
        <f t="shared" si="6"/>
        <v/>
      </c>
      <c r="N38" s="86" t="s">
        <v>41</v>
      </c>
      <c r="O38" s="86">
        <f t="shared" si="7"/>
        <v>6.6920200000000003</v>
      </c>
      <c r="P38" s="86">
        <f t="shared" si="8"/>
        <v>0</v>
      </c>
      <c r="Q38" s="87">
        <v>16.321999999999999</v>
      </c>
      <c r="R38" s="95">
        <f>+IFERROR(VLOOKUP(N38,'Productos PD'!$C$2:$E$349,3,0),VLOOKUP(S38,'Productos PD'!$B$3:$D$349,3,0))</f>
        <v>0</v>
      </c>
    </row>
    <row r="39" spans="1:18" ht="30" x14ac:dyDescent="0.25">
      <c r="A39" s="87">
        <f t="shared" si="0"/>
        <v>4</v>
      </c>
      <c r="B39" s="86" t="s">
        <v>5</v>
      </c>
      <c r="C39" s="88" t="str">
        <f>IFERROR(IF(OR(B39="",B39=B38),"",VLOOKUP(B39,A!B$2:$F$469,MATCH($Q$1,A!B$1:$F$1),0)),0)</f>
        <v/>
      </c>
      <c r="D39" s="89" t="str">
        <f t="shared" si="1"/>
        <v/>
      </c>
      <c r="E39" s="90" t="str">
        <f t="shared" si="2"/>
        <v/>
      </c>
      <c r="F39" s="91" t="s">
        <v>36</v>
      </c>
      <c r="G39" s="88" t="str">
        <f>IFERROR(IF(OR(F39="",F39=F38),"",VLOOKUP(F39,A!C$2:$F$469,MATCH($Q$1,A!C$1:$F$1),0)),0)</f>
        <v/>
      </c>
      <c r="H39" s="89" t="str">
        <f t="shared" si="3"/>
        <v/>
      </c>
      <c r="I39" s="90" t="str">
        <f t="shared" si="4"/>
        <v/>
      </c>
      <c r="J39" s="86" t="s">
        <v>37</v>
      </c>
      <c r="K39" s="87" t="str">
        <f>IFERROR(IF(J39="","",IF(J39=J38,"",VLOOKUP(J39,A!D$2:$F$469,MATCH($Q$1,A!D$1:$F$1),0))),0)</f>
        <v/>
      </c>
      <c r="L39" s="87" t="str">
        <f t="shared" si="5"/>
        <v/>
      </c>
      <c r="M39" s="94" t="str">
        <f t="shared" si="6"/>
        <v/>
      </c>
      <c r="N39" s="86" t="s">
        <v>42</v>
      </c>
      <c r="O39" s="86">
        <f t="shared" si="7"/>
        <v>2.6465500000000004</v>
      </c>
      <c r="P39" s="86">
        <f t="shared" si="8"/>
        <v>0</v>
      </c>
      <c r="Q39" s="87">
        <v>6.4550000000000001</v>
      </c>
      <c r="R39" s="95">
        <f>+IFERROR(VLOOKUP(N39,'Productos PD'!$C$2:$E$349,3,0),VLOOKUP(S39,'Productos PD'!$B$3:$D$349,3,0))</f>
        <v>0</v>
      </c>
    </row>
    <row r="40" spans="1:18" ht="30" x14ac:dyDescent="0.25">
      <c r="A40" s="87">
        <f t="shared" si="0"/>
        <v>4</v>
      </c>
      <c r="B40" s="86" t="s">
        <v>5</v>
      </c>
      <c r="C40" s="88" t="str">
        <f>IFERROR(IF(OR(B40="",B40=B39),"",VLOOKUP(B40,A!B$2:$F$469,MATCH($Q$1,A!B$1:$F$1),0)),0)</f>
        <v/>
      </c>
      <c r="D40" s="89" t="str">
        <f t="shared" si="1"/>
        <v/>
      </c>
      <c r="E40" s="90" t="str">
        <f t="shared" si="2"/>
        <v/>
      </c>
      <c r="F40" s="91" t="s">
        <v>36</v>
      </c>
      <c r="G40" s="88" t="str">
        <f>IFERROR(IF(OR(F40="",F40=F39),"",VLOOKUP(F40,A!C$2:$F$469,MATCH($Q$1,A!C$1:$F$1),0)),0)</f>
        <v/>
      </c>
      <c r="H40" s="89" t="str">
        <f t="shared" si="3"/>
        <v/>
      </c>
      <c r="I40" s="90" t="str">
        <f t="shared" si="4"/>
        <v/>
      </c>
      <c r="J40" s="86" t="s">
        <v>37</v>
      </c>
      <c r="K40" s="87" t="str">
        <f>IFERROR(IF(J40="","",IF(J40=J39,"",VLOOKUP(J40,A!D$2:$F$469,MATCH($Q$1,A!D$1:$F$1),0))),0)</f>
        <v/>
      </c>
      <c r="L40" s="87" t="str">
        <f t="shared" si="5"/>
        <v/>
      </c>
      <c r="M40" s="94" t="str">
        <f t="shared" si="6"/>
        <v/>
      </c>
      <c r="N40" s="86" t="s">
        <v>809</v>
      </c>
      <c r="O40" s="86">
        <f t="shared" si="7"/>
        <v>5.6944899999999992</v>
      </c>
      <c r="P40" s="86">
        <f t="shared" si="8"/>
        <v>0</v>
      </c>
      <c r="Q40" s="87">
        <v>13.888999999999999</v>
      </c>
      <c r="R40" s="95">
        <f>+IFERROR(VLOOKUP(N40,'Productos PD'!$C$2:$E$349,3,0),VLOOKUP(S40,'Productos PD'!$B$3:$D$349,3,0))</f>
        <v>0</v>
      </c>
    </row>
    <row r="41" spans="1:18" ht="30" x14ac:dyDescent="0.25">
      <c r="A41" s="87">
        <f t="shared" si="0"/>
        <v>4</v>
      </c>
      <c r="B41" s="86" t="s">
        <v>5</v>
      </c>
      <c r="C41" s="88" t="str">
        <f>IFERROR(IF(OR(B41="",B41=B40),"",VLOOKUP(B41,A!B$2:$F$469,MATCH($Q$1,A!B$1:$F$1),0)),0)</f>
        <v/>
      </c>
      <c r="D41" s="89" t="str">
        <f t="shared" si="1"/>
        <v/>
      </c>
      <c r="E41" s="90" t="str">
        <f t="shared" si="2"/>
        <v/>
      </c>
      <c r="F41" s="91" t="s">
        <v>36</v>
      </c>
      <c r="G41" s="88" t="str">
        <f>IFERROR(IF(OR(F41="",F41=F40),"",VLOOKUP(F41,A!C$2:$F$469,MATCH($Q$1,A!C$1:$F$1),0)),0)</f>
        <v/>
      </c>
      <c r="H41" s="89" t="str">
        <f t="shared" si="3"/>
        <v/>
      </c>
      <c r="I41" s="90" t="str">
        <f t="shared" si="4"/>
        <v/>
      </c>
      <c r="J41" s="86" t="s">
        <v>37</v>
      </c>
      <c r="K41" s="87" t="str">
        <f>IFERROR(IF(J41="","",IF(J41=J40,"",VLOOKUP(J41,A!D$2:$F$469,MATCH($Q$1,A!D$1:$F$1),0))),0)</f>
        <v/>
      </c>
      <c r="L41" s="87" t="str">
        <f t="shared" si="5"/>
        <v/>
      </c>
      <c r="M41" s="94" t="str">
        <f t="shared" si="6"/>
        <v/>
      </c>
      <c r="N41" s="86" t="s">
        <v>808</v>
      </c>
      <c r="O41" s="86">
        <f t="shared" si="7"/>
        <v>7.9211999999999998</v>
      </c>
      <c r="P41" s="86">
        <f t="shared" si="8"/>
        <v>0</v>
      </c>
      <c r="Q41" s="87">
        <v>19.32</v>
      </c>
      <c r="R41" s="95">
        <f>+IFERROR(VLOOKUP(N41,'Productos PD'!$C$2:$E$349,3,0),VLOOKUP(S41,'Productos PD'!$B$3:$D$349,3,0))</f>
        <v>0</v>
      </c>
    </row>
    <row r="42" spans="1:18" ht="30" x14ac:dyDescent="0.25">
      <c r="A42" s="87">
        <f t="shared" si="0"/>
        <v>4</v>
      </c>
      <c r="B42" s="86" t="s">
        <v>5</v>
      </c>
      <c r="C42" s="88" t="str">
        <f>IFERROR(IF(OR(B42="",B42=B41),"",VLOOKUP(B42,A!B$2:$F$469,MATCH($Q$1,A!B$1:$F$1),0)),0)</f>
        <v/>
      </c>
      <c r="D42" s="89" t="str">
        <f t="shared" si="1"/>
        <v/>
      </c>
      <c r="E42" s="90" t="str">
        <f t="shared" si="2"/>
        <v/>
      </c>
      <c r="F42" s="91" t="s">
        <v>36</v>
      </c>
      <c r="G42" s="88" t="str">
        <f>IFERROR(IF(OR(F42="",F42=F41),"",VLOOKUP(F42,A!C$2:$F$469,MATCH($Q$1,A!C$1:$F$1),0)),0)</f>
        <v/>
      </c>
      <c r="H42" s="89" t="str">
        <f t="shared" si="3"/>
        <v/>
      </c>
      <c r="I42" s="90" t="str">
        <f t="shared" si="4"/>
        <v/>
      </c>
      <c r="J42" s="86" t="s">
        <v>37</v>
      </c>
      <c r="K42" s="87" t="str">
        <f>IFERROR(IF(J42="","",IF(J42=J41,"",VLOOKUP(J42,A!D$2:$F$469,MATCH($Q$1,A!D$1:$F$1),0))),0)</f>
        <v/>
      </c>
      <c r="L42" s="87" t="str">
        <f t="shared" si="5"/>
        <v/>
      </c>
      <c r="M42" s="94" t="str">
        <f t="shared" si="6"/>
        <v/>
      </c>
      <c r="N42" s="86" t="s">
        <v>45</v>
      </c>
      <c r="O42" s="86">
        <f t="shared" si="7"/>
        <v>6.0552900000000003</v>
      </c>
      <c r="P42" s="86">
        <f t="shared" si="8"/>
        <v>0</v>
      </c>
      <c r="Q42" s="87">
        <v>14.769</v>
      </c>
      <c r="R42" s="95">
        <f>+IFERROR(VLOOKUP(N42,'Productos PD'!$C$2:$E$349,3,0),VLOOKUP(S42,'Productos PD'!$B$3:$D$349,3,0))</f>
        <v>0</v>
      </c>
    </row>
    <row r="43" spans="1:18" ht="30" hidden="1" x14ac:dyDescent="0.25">
      <c r="A43" s="87">
        <f t="shared" si="0"/>
        <v>3</v>
      </c>
      <c r="B43" s="86" t="s">
        <v>5</v>
      </c>
      <c r="C43" s="88" t="str">
        <f>IFERROR(IF(OR(B43="",B43=B42),"",VLOOKUP(B43,A!B$2:$F$469,MATCH($Q$1,A!B$1:$F$1),0)),0)</f>
        <v/>
      </c>
      <c r="D43" s="89" t="str">
        <f t="shared" si="1"/>
        <v/>
      </c>
      <c r="E43" s="90" t="str">
        <f t="shared" si="2"/>
        <v/>
      </c>
      <c r="F43" s="91" t="s">
        <v>36</v>
      </c>
      <c r="G43" s="88" t="str">
        <f>IFERROR(IF(OR(F43="",F43=F42),"",VLOOKUP(F43,A!C$2:$F$469,MATCH($Q$1,A!C$1:$F$1),0)),0)</f>
        <v/>
      </c>
      <c r="H43" s="89" t="str">
        <f t="shared" si="3"/>
        <v/>
      </c>
      <c r="I43" s="90" t="str">
        <f t="shared" si="4"/>
        <v/>
      </c>
      <c r="J43" s="86" t="s">
        <v>46</v>
      </c>
      <c r="K43" s="87">
        <f>IFERROR(IF(J43="","",IF(J43=J42,"",VLOOKUP(J43,A!D$2:$F$469,MATCH($Q$1,A!D$1:$F$1),0))),0)</f>
        <v>27</v>
      </c>
      <c r="L43" s="87">
        <f t="shared" si="5"/>
        <v>0</v>
      </c>
      <c r="M43" s="94">
        <f t="shared" si="6"/>
        <v>0</v>
      </c>
      <c r="O43" s="86" t="str">
        <f t="shared" si="7"/>
        <v/>
      </c>
      <c r="P43" s="86" t="str">
        <f t="shared" si="8"/>
        <v/>
      </c>
      <c r="Q43" s="87">
        <v>27</v>
      </c>
      <c r="R43" s="95" t="e">
        <f>+IFERROR(VLOOKUP(N43,'Productos PD'!$C$2:$E$349,3,0),VLOOKUP(S43,'Productos PD'!$B$3:$D$349,3,0))</f>
        <v>#N/A</v>
      </c>
    </row>
    <row r="44" spans="1:18" ht="45" x14ac:dyDescent="0.25">
      <c r="A44" s="87">
        <f t="shared" si="0"/>
        <v>4</v>
      </c>
      <c r="B44" s="86" t="s">
        <v>5</v>
      </c>
      <c r="C44" s="88" t="str">
        <f>IFERROR(IF(OR(B44="",B44=B43),"",VLOOKUP(B44,A!B$2:$F$469,MATCH($Q$1,A!B$1:$F$1),0)),0)</f>
        <v/>
      </c>
      <c r="D44" s="89" t="str">
        <f t="shared" si="1"/>
        <v/>
      </c>
      <c r="E44" s="90" t="str">
        <f t="shared" si="2"/>
        <v/>
      </c>
      <c r="F44" s="91" t="s">
        <v>36</v>
      </c>
      <c r="G44" s="88" t="str">
        <f>IFERROR(IF(OR(F44="",F44=F43),"",VLOOKUP(F44,A!C$2:$F$469,MATCH($Q$1,A!C$1:$F$1),0)),0)</f>
        <v/>
      </c>
      <c r="H44" s="89" t="str">
        <f t="shared" si="3"/>
        <v/>
      </c>
      <c r="I44" s="90" t="str">
        <f t="shared" si="4"/>
        <v/>
      </c>
      <c r="J44" s="86" t="s">
        <v>46</v>
      </c>
      <c r="K44" s="87" t="str">
        <f>IFERROR(IF(J44="","",IF(J44=J43,"",VLOOKUP(J44,A!D$2:$F$469,MATCH($Q$1,A!D$1:$F$1),0))),0)</f>
        <v/>
      </c>
      <c r="L44" s="87" t="str">
        <f t="shared" si="5"/>
        <v/>
      </c>
      <c r="M44" s="94" t="str">
        <f t="shared" si="6"/>
        <v/>
      </c>
      <c r="N44" s="86" t="s">
        <v>805</v>
      </c>
      <c r="O44" s="86">
        <f t="shared" si="7"/>
        <v>7.2397799999999997</v>
      </c>
      <c r="P44" s="86">
        <f t="shared" si="8"/>
        <v>0</v>
      </c>
      <c r="Q44" s="87">
        <v>26.814</v>
      </c>
      <c r="R44" s="95">
        <f>+IFERROR(VLOOKUP(N44,'Productos PD'!$C$2:$E$349,3,0),VLOOKUP(S44,'Productos PD'!$B$3:$D$349,3,0))</f>
        <v>0</v>
      </c>
    </row>
    <row r="45" spans="1:18" ht="30" x14ac:dyDescent="0.25">
      <c r="A45" s="87">
        <f t="shared" si="0"/>
        <v>4</v>
      </c>
      <c r="B45" s="86" t="s">
        <v>5</v>
      </c>
      <c r="C45" s="88" t="str">
        <f>IFERROR(IF(OR(B45="",B45=B44),"",VLOOKUP(B45,A!B$2:$F$469,MATCH($Q$1,A!B$1:$F$1),0)),0)</f>
        <v/>
      </c>
      <c r="D45" s="89" t="str">
        <f t="shared" si="1"/>
        <v/>
      </c>
      <c r="E45" s="90" t="str">
        <f t="shared" si="2"/>
        <v/>
      </c>
      <c r="F45" s="91" t="s">
        <v>36</v>
      </c>
      <c r="G45" s="88" t="str">
        <f>IFERROR(IF(OR(F45="",F45=F44),"",VLOOKUP(F45,A!C$2:$F$469,MATCH($Q$1,A!C$1:$F$1),0)),0)</f>
        <v/>
      </c>
      <c r="H45" s="89" t="str">
        <f t="shared" si="3"/>
        <v/>
      </c>
      <c r="I45" s="90" t="str">
        <f t="shared" si="4"/>
        <v/>
      </c>
      <c r="J45" s="86" t="s">
        <v>46</v>
      </c>
      <c r="K45" s="87" t="str">
        <f>IFERROR(IF(J45="","",IF(J45=J44,"",VLOOKUP(J45,A!D$2:$F$469,MATCH($Q$1,A!D$1:$F$1),0))),0)</f>
        <v/>
      </c>
      <c r="L45" s="87" t="str">
        <f t="shared" si="5"/>
        <v/>
      </c>
      <c r="M45" s="94" t="str">
        <f t="shared" si="6"/>
        <v/>
      </c>
      <c r="N45" s="86" t="s">
        <v>48</v>
      </c>
      <c r="O45" s="86">
        <f t="shared" si="7"/>
        <v>9.7434900000000013</v>
      </c>
      <c r="P45" s="86">
        <f t="shared" si="8"/>
        <v>0</v>
      </c>
      <c r="Q45" s="87">
        <v>36.087000000000003</v>
      </c>
      <c r="R45" s="95">
        <f>+IFERROR(VLOOKUP(N45,'Productos PD'!$C$2:$E$349,3,0),VLOOKUP(S45,'Productos PD'!$B$3:$D$349,3,0))</f>
        <v>0</v>
      </c>
    </row>
    <row r="46" spans="1:18" ht="45" x14ac:dyDescent="0.25">
      <c r="A46" s="87">
        <f t="shared" si="0"/>
        <v>4</v>
      </c>
      <c r="B46" s="86" t="s">
        <v>5</v>
      </c>
      <c r="C46" s="88" t="str">
        <f>IFERROR(IF(OR(B46="",B46=B45),"",VLOOKUP(B46,A!B$2:$F$469,MATCH($Q$1,A!B$1:$F$1),0)),0)</f>
        <v/>
      </c>
      <c r="D46" s="89" t="str">
        <f t="shared" si="1"/>
        <v/>
      </c>
      <c r="E46" s="90" t="str">
        <f t="shared" si="2"/>
        <v/>
      </c>
      <c r="F46" s="91" t="s">
        <v>36</v>
      </c>
      <c r="G46" s="88" t="str">
        <f>IFERROR(IF(OR(F46="",F46=F45),"",VLOOKUP(F46,A!C$2:$F$469,MATCH($Q$1,A!C$1:$F$1),0)),0)</f>
        <v/>
      </c>
      <c r="H46" s="89" t="str">
        <f t="shared" si="3"/>
        <v/>
      </c>
      <c r="I46" s="90" t="str">
        <f t="shared" si="4"/>
        <v/>
      </c>
      <c r="J46" s="86" t="s">
        <v>46</v>
      </c>
      <c r="K46" s="87" t="str">
        <f>IFERROR(IF(J46="","",IF(J46=J45,"",VLOOKUP(J46,A!D$2:$F$469,MATCH($Q$1,A!D$1:$F$1),0))),0)</f>
        <v/>
      </c>
      <c r="L46" s="87" t="str">
        <f t="shared" si="5"/>
        <v/>
      </c>
      <c r="M46" s="94" t="str">
        <f t="shared" si="6"/>
        <v/>
      </c>
      <c r="N46" s="86" t="s">
        <v>49</v>
      </c>
      <c r="O46" s="86">
        <f t="shared" si="7"/>
        <v>10.016729999999999</v>
      </c>
      <c r="P46" s="86">
        <f t="shared" si="8"/>
        <v>0</v>
      </c>
      <c r="Q46" s="87">
        <v>37.098999999999997</v>
      </c>
      <c r="R46" s="95">
        <f>+IFERROR(VLOOKUP(N46,'Productos PD'!$C$2:$E$349,3,0),VLOOKUP(S46,'Productos PD'!$B$3:$D$349,3,0))</f>
        <v>0</v>
      </c>
    </row>
    <row r="47" spans="1:18" ht="30" hidden="1" x14ac:dyDescent="0.25">
      <c r="A47" s="87">
        <f t="shared" si="0"/>
        <v>3</v>
      </c>
      <c r="B47" s="86" t="s">
        <v>5</v>
      </c>
      <c r="C47" s="88" t="str">
        <f>IFERROR(IF(OR(B47="",B47=B46),"",VLOOKUP(B47,A!B$2:$F$469,MATCH($Q$1,A!B$1:$F$1),0)),0)</f>
        <v/>
      </c>
      <c r="D47" s="89" t="str">
        <f t="shared" si="1"/>
        <v/>
      </c>
      <c r="E47" s="90" t="str">
        <f t="shared" si="2"/>
        <v/>
      </c>
      <c r="F47" s="91" t="s">
        <v>36</v>
      </c>
      <c r="G47" s="88" t="str">
        <f>IFERROR(IF(OR(F47="",F47=F46),"",VLOOKUP(F47,A!C$2:$F$469,MATCH($Q$1,A!C$1:$F$1),0)),0)</f>
        <v/>
      </c>
      <c r="H47" s="89" t="str">
        <f t="shared" si="3"/>
        <v/>
      </c>
      <c r="I47" s="90" t="str">
        <f t="shared" si="4"/>
        <v/>
      </c>
      <c r="J47" s="86" t="s">
        <v>50</v>
      </c>
      <c r="K47" s="87">
        <f>IFERROR(IF(J47="","",IF(J47=J46,"",VLOOKUP(J47,A!D$2:$F$469,MATCH($Q$1,A!D$1:$F$1),0))),0)</f>
        <v>27</v>
      </c>
      <c r="L47" s="87">
        <f t="shared" si="5"/>
        <v>0</v>
      </c>
      <c r="M47" s="94">
        <f t="shared" si="6"/>
        <v>0</v>
      </c>
      <c r="O47" s="86" t="str">
        <f t="shared" si="7"/>
        <v/>
      </c>
      <c r="P47" s="86" t="str">
        <f t="shared" si="8"/>
        <v/>
      </c>
      <c r="Q47" s="87">
        <v>27</v>
      </c>
      <c r="R47" s="95" t="e">
        <f>+IFERROR(VLOOKUP(N47,'Productos PD'!$C$2:$E$349,3,0),VLOOKUP(S47,'Productos PD'!$B$3:$D$349,3,0))</f>
        <v>#N/A</v>
      </c>
    </row>
    <row r="48" spans="1:18" ht="45" x14ac:dyDescent="0.25">
      <c r="A48" s="87">
        <f t="shared" si="0"/>
        <v>4</v>
      </c>
      <c r="B48" s="86" t="s">
        <v>5</v>
      </c>
      <c r="C48" s="88" t="str">
        <f>IFERROR(IF(OR(B48="",B48=B47),"",VLOOKUP(B48,A!B$2:$F$469,MATCH($Q$1,A!B$1:$F$1),0)),0)</f>
        <v/>
      </c>
      <c r="D48" s="89" t="str">
        <f t="shared" si="1"/>
        <v/>
      </c>
      <c r="E48" s="90" t="str">
        <f t="shared" si="2"/>
        <v/>
      </c>
      <c r="F48" s="91" t="s">
        <v>36</v>
      </c>
      <c r="G48" s="88" t="str">
        <f>IFERROR(IF(OR(F48="",F48=F47),"",VLOOKUP(F48,A!C$2:$F$469,MATCH($Q$1,A!C$1:$F$1),0)),0)</f>
        <v/>
      </c>
      <c r="H48" s="89" t="str">
        <f t="shared" si="3"/>
        <v/>
      </c>
      <c r="I48" s="90" t="str">
        <f t="shared" si="4"/>
        <v/>
      </c>
      <c r="J48" s="86" t="s">
        <v>50</v>
      </c>
      <c r="K48" s="87" t="str">
        <f>IFERROR(IF(J48="","",IF(J48=J47,"",VLOOKUP(J48,A!D$2:$F$469,MATCH($Q$1,A!D$1:$F$1),0))),0)</f>
        <v/>
      </c>
      <c r="L48" s="87" t="str">
        <f t="shared" si="5"/>
        <v/>
      </c>
      <c r="M48" s="94" t="str">
        <f t="shared" si="6"/>
        <v/>
      </c>
      <c r="N48" s="86" t="s">
        <v>51</v>
      </c>
      <c r="O48" s="86">
        <f t="shared" si="7"/>
        <v>16.2</v>
      </c>
      <c r="P48" s="86">
        <f t="shared" si="8"/>
        <v>0</v>
      </c>
      <c r="Q48" s="87">
        <v>60</v>
      </c>
      <c r="R48" s="95">
        <f>+IFERROR(VLOOKUP(N48,'Productos PD'!$C$2:$E$349,3,0),VLOOKUP(S48,'Productos PD'!$B$3:$D$349,3,0))</f>
        <v>0</v>
      </c>
    </row>
    <row r="49" spans="1:18" ht="30" x14ac:dyDescent="0.25">
      <c r="A49" s="87">
        <f t="shared" si="0"/>
        <v>4</v>
      </c>
      <c r="B49" s="86" t="s">
        <v>5</v>
      </c>
      <c r="C49" s="88" t="str">
        <f>IFERROR(IF(OR(B49="",B49=B48),"",VLOOKUP(B49,A!B$2:$F$469,MATCH($Q$1,A!B$1:$F$1),0)),0)</f>
        <v/>
      </c>
      <c r="D49" s="89" t="str">
        <f t="shared" si="1"/>
        <v/>
      </c>
      <c r="E49" s="90" t="str">
        <f t="shared" si="2"/>
        <v/>
      </c>
      <c r="F49" s="91" t="s">
        <v>36</v>
      </c>
      <c r="G49" s="88" t="str">
        <f>IFERROR(IF(OR(F49="",F49=F48),"",VLOOKUP(F49,A!C$2:$F$469,MATCH($Q$1,A!C$1:$F$1),0)),0)</f>
        <v/>
      </c>
      <c r="H49" s="89" t="str">
        <f t="shared" si="3"/>
        <v/>
      </c>
      <c r="I49" s="90" t="str">
        <f t="shared" si="4"/>
        <v/>
      </c>
      <c r="J49" s="86" t="s">
        <v>50</v>
      </c>
      <c r="K49" s="87" t="str">
        <f>IFERROR(IF(J49="","",IF(J49=J48,"",VLOOKUP(J49,A!D$2:$F$469,MATCH($Q$1,A!D$1:$F$1),0))),0)</f>
        <v/>
      </c>
      <c r="L49" s="87" t="str">
        <f t="shared" si="5"/>
        <v/>
      </c>
      <c r="M49" s="94" t="str">
        <f t="shared" si="6"/>
        <v/>
      </c>
      <c r="N49" s="86" t="s">
        <v>810</v>
      </c>
      <c r="O49" s="86">
        <f t="shared" si="7"/>
        <v>10.8</v>
      </c>
      <c r="P49" s="86">
        <f t="shared" si="8"/>
        <v>0</v>
      </c>
      <c r="Q49" s="87">
        <v>40</v>
      </c>
      <c r="R49" s="95">
        <f>+IFERROR(VLOOKUP(N49,'Productos PD'!$C$2:$E$349,3,0),VLOOKUP(S49,'Productos PD'!$B$3:$D$349,3,0))</f>
        <v>0</v>
      </c>
    </row>
    <row r="50" spans="1:18" ht="30" hidden="1" x14ac:dyDescent="0.25">
      <c r="A50" s="87">
        <f t="shared" si="0"/>
        <v>3</v>
      </c>
      <c r="B50" s="86" t="s">
        <v>5</v>
      </c>
      <c r="C50" s="88" t="str">
        <f>IFERROR(IF(OR(B50="",B50=B49),"",VLOOKUP(B50,A!B$2:$F$469,MATCH($Q$1,A!B$1:$F$1),0)),0)</f>
        <v/>
      </c>
      <c r="D50" s="89" t="str">
        <f t="shared" si="1"/>
        <v/>
      </c>
      <c r="E50" s="90" t="str">
        <f t="shared" si="2"/>
        <v/>
      </c>
      <c r="F50" s="91" t="s">
        <v>36</v>
      </c>
      <c r="G50" s="88" t="str">
        <f>IFERROR(IF(OR(F50="",F50=F49),"",VLOOKUP(F50,A!C$2:$F$469,MATCH($Q$1,A!C$1:$F$1),0)),0)</f>
        <v/>
      </c>
      <c r="H50" s="89" t="str">
        <f t="shared" si="3"/>
        <v/>
      </c>
      <c r="I50" s="90" t="str">
        <f t="shared" si="4"/>
        <v/>
      </c>
      <c r="J50" s="86" t="s">
        <v>53</v>
      </c>
      <c r="K50" s="87">
        <f>IFERROR(IF(J50="","",IF(J50=J49,"",VLOOKUP(J50,A!D$2:$F$469,MATCH($Q$1,A!D$1:$F$1),0))),0)</f>
        <v>5</v>
      </c>
      <c r="L50" s="87">
        <f t="shared" si="5"/>
        <v>0</v>
      </c>
      <c r="M50" s="94">
        <f t="shared" si="6"/>
        <v>0</v>
      </c>
      <c r="O50" s="86" t="str">
        <f t="shared" si="7"/>
        <v/>
      </c>
      <c r="P50" s="86" t="str">
        <f t="shared" si="8"/>
        <v/>
      </c>
      <c r="Q50" s="87">
        <v>5</v>
      </c>
      <c r="R50" s="95" t="e">
        <f>+IFERROR(VLOOKUP(N50,'Productos PD'!$C$2:$E$349,3,0),VLOOKUP(S50,'Productos PD'!$B$3:$D$349,3,0))</f>
        <v>#N/A</v>
      </c>
    </row>
    <row r="51" spans="1:18" ht="45" x14ac:dyDescent="0.25">
      <c r="A51" s="87">
        <f t="shared" si="0"/>
        <v>4</v>
      </c>
      <c r="B51" s="86" t="s">
        <v>5</v>
      </c>
      <c r="C51" s="88" t="str">
        <f>IFERROR(IF(OR(B51="",B51=B50),"",VLOOKUP(B51,A!B$2:$F$469,MATCH($Q$1,A!B$1:$F$1),0)),0)</f>
        <v/>
      </c>
      <c r="D51" s="89" t="str">
        <f t="shared" si="1"/>
        <v/>
      </c>
      <c r="E51" s="90" t="str">
        <f t="shared" si="2"/>
        <v/>
      </c>
      <c r="F51" s="91" t="s">
        <v>36</v>
      </c>
      <c r="G51" s="88" t="str">
        <f>IFERROR(IF(OR(F51="",F51=F50),"",VLOOKUP(F51,A!C$2:$F$469,MATCH($Q$1,A!C$1:$F$1),0)),0)</f>
        <v/>
      </c>
      <c r="H51" s="89" t="str">
        <f t="shared" si="3"/>
        <v/>
      </c>
      <c r="I51" s="90" t="str">
        <f t="shared" si="4"/>
        <v/>
      </c>
      <c r="J51" s="86" t="s">
        <v>53</v>
      </c>
      <c r="K51" s="87" t="str">
        <f>IFERROR(IF(J51="","",IF(J51=J50,"",VLOOKUP(J51,A!D$2:$F$469,MATCH($Q$1,A!D$1:$F$1),0))),0)</f>
        <v/>
      </c>
      <c r="L51" s="87" t="str">
        <f t="shared" si="5"/>
        <v/>
      </c>
      <c r="M51" s="94" t="str">
        <f t="shared" si="6"/>
        <v/>
      </c>
      <c r="N51" s="86" t="s">
        <v>806</v>
      </c>
      <c r="O51" s="86">
        <f t="shared" si="7"/>
        <v>3.5</v>
      </c>
      <c r="P51" s="86">
        <f t="shared" si="8"/>
        <v>0</v>
      </c>
      <c r="Q51" s="87">
        <v>70</v>
      </c>
      <c r="R51" s="95">
        <f>+IFERROR(VLOOKUP(N51,'Productos PD'!$C$2:$E$349,3,0),VLOOKUP(S51,'Productos PD'!$B$3:$D$349,3,0))</f>
        <v>0</v>
      </c>
    </row>
    <row r="52" spans="1:18" ht="30" x14ac:dyDescent="0.25">
      <c r="A52" s="87">
        <f t="shared" si="0"/>
        <v>4</v>
      </c>
      <c r="B52" s="86" t="s">
        <v>5</v>
      </c>
      <c r="C52" s="88" t="str">
        <f>IFERROR(IF(OR(B52="",B52=B51),"",VLOOKUP(B52,A!B$2:$F$469,MATCH($Q$1,A!B$1:$F$1),0)),0)</f>
        <v/>
      </c>
      <c r="D52" s="89" t="str">
        <f t="shared" si="1"/>
        <v/>
      </c>
      <c r="E52" s="90" t="str">
        <f t="shared" si="2"/>
        <v/>
      </c>
      <c r="F52" s="91" t="s">
        <v>36</v>
      </c>
      <c r="G52" s="88" t="str">
        <f>IFERROR(IF(OR(F52="",F52=F51),"",VLOOKUP(F52,A!C$2:$F$469,MATCH($Q$1,A!C$1:$F$1),0)),0)</f>
        <v/>
      </c>
      <c r="H52" s="89" t="str">
        <f t="shared" si="3"/>
        <v/>
      </c>
      <c r="I52" s="90" t="str">
        <f t="shared" si="4"/>
        <v/>
      </c>
      <c r="J52" s="86" t="s">
        <v>53</v>
      </c>
      <c r="K52" s="87" t="str">
        <f>IFERROR(IF(J52="","",IF(J52=J51,"",VLOOKUP(J52,A!D$2:$F$469,MATCH($Q$1,A!D$1:$F$1),0))),0)</f>
        <v/>
      </c>
      <c r="L52" s="87" t="str">
        <f t="shared" si="5"/>
        <v/>
      </c>
      <c r="M52" s="94" t="str">
        <f t="shared" si="6"/>
        <v/>
      </c>
      <c r="N52" s="86" t="s">
        <v>55</v>
      </c>
      <c r="O52" s="86">
        <f t="shared" si="7"/>
        <v>1.5</v>
      </c>
      <c r="P52" s="86">
        <f t="shared" si="8"/>
        <v>0</v>
      </c>
      <c r="Q52" s="87">
        <v>30</v>
      </c>
      <c r="R52" s="95">
        <f>+IFERROR(VLOOKUP(N52,'Productos PD'!$C$2:$E$349,3,0),VLOOKUP(S52,'Productos PD'!$B$3:$D$349,3,0))</f>
        <v>0</v>
      </c>
    </row>
    <row r="53" spans="1:18" ht="30" hidden="1" x14ac:dyDescent="0.25">
      <c r="A53" s="87">
        <f t="shared" si="0"/>
        <v>2</v>
      </c>
      <c r="B53" s="86" t="s">
        <v>5</v>
      </c>
      <c r="C53" s="88" t="str">
        <f>IFERROR(IF(OR(B53="",B53=B52),"",VLOOKUP(B53,A!B$2:$F$469,MATCH($Q$1,A!B$1:$F$1),0)),0)</f>
        <v/>
      </c>
      <c r="D53" s="89" t="str">
        <f t="shared" si="1"/>
        <v/>
      </c>
      <c r="E53" s="90" t="str">
        <f t="shared" si="2"/>
        <v/>
      </c>
      <c r="F53" s="91" t="s">
        <v>56</v>
      </c>
      <c r="G53" s="88">
        <f>IFERROR(IF(OR(F53="",F53=F52),"",VLOOKUP(F53,A!C$2:$F$469,MATCH($Q$1,A!C$1:$F$1),0)),0)</f>
        <v>10</v>
      </c>
      <c r="H53" s="89">
        <f t="shared" si="3"/>
        <v>0</v>
      </c>
      <c r="I53" s="90">
        <f t="shared" si="4"/>
        <v>0</v>
      </c>
      <c r="K53" s="87" t="str">
        <f>IFERROR(IF(J53="","",IF(J53=J52,"",VLOOKUP(J53,A!D$2:$F$469,MATCH($Q$1,A!D$1:$F$1),0))),0)</f>
        <v/>
      </c>
      <c r="L53" s="87" t="str">
        <f t="shared" si="5"/>
        <v/>
      </c>
      <c r="M53" s="94" t="str">
        <f t="shared" si="6"/>
        <v/>
      </c>
      <c r="O53" s="86" t="str">
        <f t="shared" si="7"/>
        <v/>
      </c>
      <c r="P53" s="86" t="str">
        <f t="shared" si="8"/>
        <v/>
      </c>
      <c r="Q53" s="87">
        <v>10</v>
      </c>
      <c r="R53" s="95" t="e">
        <f>+IFERROR(VLOOKUP(N53,'Productos PD'!$C$2:$E$349,3,0),VLOOKUP(S53,'Productos PD'!$B$3:$D$349,3,0))</f>
        <v>#N/A</v>
      </c>
    </row>
    <row r="54" spans="1:18" ht="30" hidden="1" x14ac:dyDescent="0.25">
      <c r="A54" s="87">
        <f t="shared" si="0"/>
        <v>3</v>
      </c>
      <c r="B54" s="86" t="s">
        <v>5</v>
      </c>
      <c r="C54" s="88" t="str">
        <f>IFERROR(IF(OR(B54="",B54=B53),"",VLOOKUP(B54,A!B$2:$F$469,MATCH($Q$1,A!B$1:$F$1),0)),0)</f>
        <v/>
      </c>
      <c r="D54" s="89" t="str">
        <f t="shared" si="1"/>
        <v/>
      </c>
      <c r="E54" s="90" t="str">
        <f t="shared" si="2"/>
        <v/>
      </c>
      <c r="F54" s="91" t="s">
        <v>56</v>
      </c>
      <c r="G54" s="88" t="str">
        <f>IFERROR(IF(OR(F54="",F54=F53),"",VLOOKUP(F54,A!C$2:$F$469,MATCH($Q$1,A!C$1:$F$1),0)),0)</f>
        <v/>
      </c>
      <c r="H54" s="89" t="str">
        <f t="shared" si="3"/>
        <v/>
      </c>
      <c r="I54" s="90" t="str">
        <f t="shared" si="4"/>
        <v/>
      </c>
      <c r="J54" s="86" t="s">
        <v>57</v>
      </c>
      <c r="K54" s="87">
        <f>IFERROR(IF(J54="","",IF(J54=J53,"",VLOOKUP(J54,A!D$2:$F$469,MATCH($Q$1,A!D$1:$F$1),0))),0)</f>
        <v>60.389000000000003</v>
      </c>
      <c r="L54" s="87">
        <f t="shared" si="5"/>
        <v>0</v>
      </c>
      <c r="M54" s="94">
        <f t="shared" si="6"/>
        <v>0</v>
      </c>
      <c r="O54" s="86" t="str">
        <f t="shared" si="7"/>
        <v/>
      </c>
      <c r="P54" s="86" t="str">
        <f t="shared" si="8"/>
        <v/>
      </c>
      <c r="Q54" s="87">
        <v>60.389000000000003</v>
      </c>
      <c r="R54" s="95" t="e">
        <f>+IFERROR(VLOOKUP(N54,'Productos PD'!$C$2:$E$349,3,0),VLOOKUP(S54,'Productos PD'!$B$3:$D$349,3,0))</f>
        <v>#N/A</v>
      </c>
    </row>
    <row r="55" spans="1:18" ht="30" x14ac:dyDescent="0.25">
      <c r="A55" s="87">
        <f t="shared" si="0"/>
        <v>4</v>
      </c>
      <c r="B55" s="86" t="s">
        <v>5</v>
      </c>
      <c r="C55" s="88" t="str">
        <f>IFERROR(IF(OR(B55="",B55=B54),"",VLOOKUP(B55,A!B$2:$F$469,MATCH($Q$1,A!B$1:$F$1),0)),0)</f>
        <v/>
      </c>
      <c r="D55" s="89" t="str">
        <f t="shared" si="1"/>
        <v/>
      </c>
      <c r="E55" s="90" t="str">
        <f t="shared" si="2"/>
        <v/>
      </c>
      <c r="F55" s="91" t="s">
        <v>56</v>
      </c>
      <c r="G55" s="88" t="str">
        <f>IFERROR(IF(OR(F55="",F55=F54),"",VLOOKUP(F55,A!C$2:$F$469,MATCH($Q$1,A!C$1:$F$1),0)),0)</f>
        <v/>
      </c>
      <c r="H55" s="89" t="str">
        <f t="shared" si="3"/>
        <v/>
      </c>
      <c r="I55" s="90" t="str">
        <f t="shared" si="4"/>
        <v/>
      </c>
      <c r="J55" s="86" t="s">
        <v>57</v>
      </c>
      <c r="K55" s="87" t="str">
        <f>IFERROR(IF(J55="","",IF(J55=J54,"",VLOOKUP(J55,A!D$2:$F$469,MATCH($Q$1,A!D$1:$F$1),0))),0)</f>
        <v/>
      </c>
      <c r="L55" s="87" t="str">
        <f t="shared" si="5"/>
        <v/>
      </c>
      <c r="M55" s="94" t="str">
        <f t="shared" si="6"/>
        <v/>
      </c>
      <c r="N55" s="86" t="s">
        <v>58</v>
      </c>
      <c r="O55" s="86">
        <f t="shared" si="7"/>
        <v>0.11413521000000001</v>
      </c>
      <c r="P55" s="86">
        <f t="shared" si="8"/>
        <v>0</v>
      </c>
      <c r="Q55" s="87">
        <v>0.189</v>
      </c>
      <c r="R55" s="95">
        <f>+IFERROR(VLOOKUP(N55,'Productos PD'!$C$2:$E$349,3,0),VLOOKUP(S55,'Productos PD'!$B$3:$D$349,3,0))</f>
        <v>0</v>
      </c>
    </row>
    <row r="56" spans="1:18" ht="30" x14ac:dyDescent="0.25">
      <c r="A56" s="87">
        <f t="shared" si="0"/>
        <v>4</v>
      </c>
      <c r="B56" s="86" t="s">
        <v>5</v>
      </c>
      <c r="C56" s="88" t="str">
        <f>IFERROR(IF(OR(B56="",B56=B55),"",VLOOKUP(B56,A!B$2:$F$469,MATCH($Q$1,A!B$1:$F$1),0)),0)</f>
        <v/>
      </c>
      <c r="D56" s="89" t="str">
        <f t="shared" si="1"/>
        <v/>
      </c>
      <c r="E56" s="90" t="str">
        <f t="shared" si="2"/>
        <v/>
      </c>
      <c r="F56" s="91" t="s">
        <v>56</v>
      </c>
      <c r="G56" s="88" t="str">
        <f>IFERROR(IF(OR(F56="",F56=F55),"",VLOOKUP(F56,A!C$2:$F$469,MATCH($Q$1,A!C$1:$F$1),0)),0)</f>
        <v/>
      </c>
      <c r="H56" s="89" t="str">
        <f t="shared" si="3"/>
        <v/>
      </c>
      <c r="I56" s="90" t="str">
        <f t="shared" si="4"/>
        <v/>
      </c>
      <c r="J56" s="86" t="s">
        <v>57</v>
      </c>
      <c r="K56" s="87" t="str">
        <f>IFERROR(IF(J56="","",IF(J56=J55,"",VLOOKUP(J56,A!D$2:$F$469,MATCH($Q$1,A!D$1:$F$1),0))),0)</f>
        <v/>
      </c>
      <c r="L56" s="87" t="str">
        <f t="shared" si="5"/>
        <v/>
      </c>
      <c r="M56" s="94" t="str">
        <f t="shared" si="6"/>
        <v/>
      </c>
      <c r="N56" s="86" t="s">
        <v>59</v>
      </c>
      <c r="O56" s="86">
        <f t="shared" si="7"/>
        <v>12.62492434</v>
      </c>
      <c r="P56" s="86">
        <f t="shared" si="8"/>
        <v>0</v>
      </c>
      <c r="Q56" s="87">
        <v>20.905999999999999</v>
      </c>
      <c r="R56" s="95">
        <f>+IFERROR(VLOOKUP(N56,'Productos PD'!$C$2:$E$349,3,0),VLOOKUP(S56,'Productos PD'!$B$3:$D$349,3,0))</f>
        <v>0</v>
      </c>
    </row>
    <row r="57" spans="1:18" ht="45" x14ac:dyDescent="0.25">
      <c r="A57" s="87">
        <f t="shared" si="0"/>
        <v>4</v>
      </c>
      <c r="B57" s="86" t="s">
        <v>5</v>
      </c>
      <c r="C57" s="88" t="str">
        <f>IFERROR(IF(OR(B57="",B57=B56),"",VLOOKUP(B57,A!B$2:$F$469,MATCH($Q$1,A!B$1:$F$1),0)),0)</f>
        <v/>
      </c>
      <c r="D57" s="89" t="str">
        <f t="shared" si="1"/>
        <v/>
      </c>
      <c r="E57" s="90" t="str">
        <f t="shared" si="2"/>
        <v/>
      </c>
      <c r="F57" s="91" t="s">
        <v>56</v>
      </c>
      <c r="G57" s="88" t="str">
        <f>IFERROR(IF(OR(F57="",F57=F56),"",VLOOKUP(F57,A!C$2:$F$469,MATCH($Q$1,A!C$1:$F$1),0)),0)</f>
        <v/>
      </c>
      <c r="H57" s="89" t="str">
        <f t="shared" si="3"/>
        <v/>
      </c>
      <c r="I57" s="90" t="str">
        <f t="shared" si="4"/>
        <v/>
      </c>
      <c r="J57" s="86" t="s">
        <v>57</v>
      </c>
      <c r="K57" s="87" t="str">
        <f>IFERROR(IF(J57="","",IF(J57=J56,"",VLOOKUP(J57,A!D$2:$F$469,MATCH($Q$1,A!D$1:$F$1),0))),0)</f>
        <v/>
      </c>
      <c r="L57" s="87" t="str">
        <f t="shared" si="5"/>
        <v/>
      </c>
      <c r="M57" s="94" t="str">
        <f t="shared" si="6"/>
        <v/>
      </c>
      <c r="N57" s="86" t="s">
        <v>60</v>
      </c>
      <c r="O57" s="86">
        <f t="shared" si="7"/>
        <v>9.1441023799999996</v>
      </c>
      <c r="P57" s="86">
        <f t="shared" si="8"/>
        <v>0</v>
      </c>
      <c r="Q57" s="87">
        <v>15.141999999999999</v>
      </c>
      <c r="R57" s="95">
        <f>+IFERROR(VLOOKUP(N57,'Productos PD'!$C$2:$E$349,3,0),VLOOKUP(S57,'Productos PD'!$B$3:$D$349,3,0))</f>
        <v>0</v>
      </c>
    </row>
    <row r="58" spans="1:18" ht="45" x14ac:dyDescent="0.25">
      <c r="A58" s="87">
        <f t="shared" si="0"/>
        <v>4</v>
      </c>
      <c r="B58" s="86" t="s">
        <v>5</v>
      </c>
      <c r="C58" s="88" t="str">
        <f>IFERROR(IF(OR(B58="",B58=B57),"",VLOOKUP(B58,A!B$2:$F$469,MATCH($Q$1,A!B$1:$F$1),0)),0)</f>
        <v/>
      </c>
      <c r="D58" s="89" t="str">
        <f t="shared" si="1"/>
        <v/>
      </c>
      <c r="E58" s="90" t="str">
        <f t="shared" si="2"/>
        <v/>
      </c>
      <c r="F58" s="91" t="s">
        <v>56</v>
      </c>
      <c r="G58" s="88" t="str">
        <f>IFERROR(IF(OR(F58="",F58=F57),"",VLOOKUP(F58,A!C$2:$F$469,MATCH($Q$1,A!C$1:$F$1),0)),0)</f>
        <v/>
      </c>
      <c r="H58" s="89" t="str">
        <f t="shared" si="3"/>
        <v/>
      </c>
      <c r="I58" s="90" t="str">
        <f t="shared" si="4"/>
        <v/>
      </c>
      <c r="J58" s="86" t="s">
        <v>57</v>
      </c>
      <c r="K58" s="87" t="str">
        <f>IFERROR(IF(J58="","",IF(J58=J57,"",VLOOKUP(J58,A!D$2:$F$469,MATCH($Q$1,A!D$1:$F$1),0))),0)</f>
        <v/>
      </c>
      <c r="L58" s="87" t="str">
        <f t="shared" si="5"/>
        <v/>
      </c>
      <c r="M58" s="94" t="str">
        <f t="shared" si="6"/>
        <v/>
      </c>
      <c r="N58" s="86" t="s">
        <v>61</v>
      </c>
      <c r="O58" s="86">
        <f t="shared" si="7"/>
        <v>24.195456740000004</v>
      </c>
      <c r="P58" s="86">
        <f t="shared" si="8"/>
        <v>0</v>
      </c>
      <c r="Q58" s="87">
        <v>40.066000000000003</v>
      </c>
      <c r="R58" s="95">
        <f>+IFERROR(VLOOKUP(N58,'Productos PD'!$C$2:$E$349,3,0),VLOOKUP(S58,'Productos PD'!$B$3:$D$349,3,0))</f>
        <v>0</v>
      </c>
    </row>
    <row r="59" spans="1:18" ht="45" x14ac:dyDescent="0.25">
      <c r="A59" s="87">
        <f t="shared" si="0"/>
        <v>4</v>
      </c>
      <c r="B59" s="86" t="s">
        <v>5</v>
      </c>
      <c r="C59" s="88" t="str">
        <f>IFERROR(IF(OR(B59="",B59=B58),"",VLOOKUP(B59,A!B$2:$F$469,MATCH($Q$1,A!B$1:$F$1),0)),0)</f>
        <v/>
      </c>
      <c r="D59" s="89" t="str">
        <f t="shared" si="1"/>
        <v/>
      </c>
      <c r="E59" s="90" t="str">
        <f t="shared" si="2"/>
        <v/>
      </c>
      <c r="F59" s="91" t="s">
        <v>56</v>
      </c>
      <c r="G59" s="88" t="str">
        <f>IFERROR(IF(OR(F59="",F59=F58),"",VLOOKUP(F59,A!C$2:$F$469,MATCH($Q$1,A!C$1:$F$1),0)),0)</f>
        <v/>
      </c>
      <c r="H59" s="89" t="str">
        <f t="shared" si="3"/>
        <v/>
      </c>
      <c r="I59" s="90" t="str">
        <f t="shared" si="4"/>
        <v/>
      </c>
      <c r="J59" s="86" t="s">
        <v>57</v>
      </c>
      <c r="K59" s="87" t="str">
        <f>IFERROR(IF(J59="","",IF(J59=J58,"",VLOOKUP(J59,A!D$2:$F$469,MATCH($Q$1,A!D$1:$F$1),0))),0)</f>
        <v/>
      </c>
      <c r="L59" s="87" t="str">
        <f t="shared" si="5"/>
        <v/>
      </c>
      <c r="M59" s="94" t="str">
        <f t="shared" si="6"/>
        <v/>
      </c>
      <c r="N59" s="86" t="s">
        <v>62</v>
      </c>
      <c r="O59" s="86">
        <f t="shared" si="7"/>
        <v>1.0725086400000001</v>
      </c>
      <c r="P59" s="86">
        <f t="shared" si="8"/>
        <v>0</v>
      </c>
      <c r="Q59" s="87">
        <v>1.776</v>
      </c>
      <c r="R59" s="95">
        <f>+IFERROR(VLOOKUP(N59,'Productos PD'!$C$2:$E$349,3,0),VLOOKUP(S59,'Productos PD'!$B$3:$D$349,3,0))</f>
        <v>0</v>
      </c>
    </row>
    <row r="60" spans="1:18" ht="45" x14ac:dyDescent="0.25">
      <c r="A60" s="87">
        <f t="shared" si="0"/>
        <v>4</v>
      </c>
      <c r="B60" s="86" t="s">
        <v>5</v>
      </c>
      <c r="C60" s="88" t="str">
        <f>IFERROR(IF(OR(B60="",B60=B59),"",VLOOKUP(B60,A!B$2:$F$469,MATCH($Q$1,A!B$1:$F$1),0)),0)</f>
        <v/>
      </c>
      <c r="D60" s="89" t="str">
        <f t="shared" si="1"/>
        <v/>
      </c>
      <c r="E60" s="90" t="str">
        <f t="shared" si="2"/>
        <v/>
      </c>
      <c r="F60" s="91" t="s">
        <v>56</v>
      </c>
      <c r="G60" s="88" t="str">
        <f>IFERROR(IF(OR(F60="",F60=F59),"",VLOOKUP(F60,A!C$2:$F$469,MATCH($Q$1,A!C$1:$F$1),0)),0)</f>
        <v/>
      </c>
      <c r="H60" s="89" t="str">
        <f t="shared" si="3"/>
        <v/>
      </c>
      <c r="I60" s="90" t="str">
        <f t="shared" si="4"/>
        <v/>
      </c>
      <c r="J60" s="86" t="s">
        <v>57</v>
      </c>
      <c r="K60" s="87" t="str">
        <f>IFERROR(IF(J60="","",IF(J60=J59,"",VLOOKUP(J60,A!D$2:$F$469,MATCH($Q$1,A!D$1:$F$1),0))),0)</f>
        <v/>
      </c>
      <c r="L60" s="87" t="str">
        <f t="shared" si="5"/>
        <v/>
      </c>
      <c r="M60" s="94" t="str">
        <f t="shared" si="6"/>
        <v/>
      </c>
      <c r="N60" s="86" t="s">
        <v>794</v>
      </c>
      <c r="O60" s="86">
        <f t="shared" si="7"/>
        <v>5.1481622500000004</v>
      </c>
      <c r="P60" s="86">
        <f t="shared" si="8"/>
        <v>0</v>
      </c>
      <c r="Q60" s="87">
        <v>8.5250000000000004</v>
      </c>
      <c r="R60" s="95">
        <f>+IFERROR(VLOOKUP(N60,'Productos PD'!$C$2:$E$349,3,0),VLOOKUP(S60,'Productos PD'!$B$3:$D$349,3,0))</f>
        <v>0</v>
      </c>
    </row>
    <row r="61" spans="1:18" ht="30" x14ac:dyDescent="0.25">
      <c r="A61" s="87">
        <f t="shared" si="0"/>
        <v>4</v>
      </c>
      <c r="B61" s="86" t="s">
        <v>5</v>
      </c>
      <c r="C61" s="88" t="str">
        <f>IFERROR(IF(OR(B61="",B61=B60),"",VLOOKUP(B61,A!B$2:$F$469,MATCH($Q$1,A!B$1:$F$1),0)),0)</f>
        <v/>
      </c>
      <c r="D61" s="89" t="str">
        <f t="shared" si="1"/>
        <v/>
      </c>
      <c r="E61" s="90" t="str">
        <f t="shared" si="2"/>
        <v/>
      </c>
      <c r="F61" s="91" t="s">
        <v>56</v>
      </c>
      <c r="G61" s="88" t="str">
        <f>IFERROR(IF(OR(F61="",F61=F60),"",VLOOKUP(F61,A!C$2:$F$469,MATCH($Q$1,A!C$1:$F$1),0)),0)</f>
        <v/>
      </c>
      <c r="H61" s="89" t="str">
        <f t="shared" si="3"/>
        <v/>
      </c>
      <c r="I61" s="90" t="str">
        <f t="shared" si="4"/>
        <v/>
      </c>
      <c r="J61" s="86" t="s">
        <v>57</v>
      </c>
      <c r="K61" s="87" t="str">
        <f>IFERROR(IF(J61="","",IF(J61=J60,"",VLOOKUP(J61,A!D$2:$F$469,MATCH($Q$1,A!D$1:$F$1),0))),0)</f>
        <v/>
      </c>
      <c r="L61" s="87" t="str">
        <f t="shared" si="5"/>
        <v/>
      </c>
      <c r="M61" s="94" t="str">
        <f t="shared" si="6"/>
        <v/>
      </c>
      <c r="N61" s="86" t="s">
        <v>64</v>
      </c>
      <c r="O61" s="86">
        <f t="shared" si="7"/>
        <v>8.0897104400000011</v>
      </c>
      <c r="P61" s="86">
        <f t="shared" si="8"/>
        <v>0</v>
      </c>
      <c r="Q61" s="87">
        <v>13.396000000000001</v>
      </c>
      <c r="R61" s="95">
        <f>+IFERROR(VLOOKUP(N61,'Productos PD'!$C$2:$E$349,3,0),VLOOKUP(S61,'Productos PD'!$B$3:$D$349,3,0))</f>
        <v>0</v>
      </c>
    </row>
    <row r="62" spans="1:18" ht="30" hidden="1" x14ac:dyDescent="0.25">
      <c r="A62" s="87">
        <f t="shared" si="0"/>
        <v>3</v>
      </c>
      <c r="B62" s="86" t="s">
        <v>5</v>
      </c>
      <c r="C62" s="88" t="str">
        <f>IFERROR(IF(OR(B62="",B62=B61),"",VLOOKUP(B62,A!B$2:$F$469,MATCH($Q$1,A!B$1:$F$1),0)),0)</f>
        <v/>
      </c>
      <c r="D62" s="89" t="str">
        <f t="shared" si="1"/>
        <v/>
      </c>
      <c r="E62" s="90" t="str">
        <f t="shared" si="2"/>
        <v/>
      </c>
      <c r="F62" s="91" t="s">
        <v>56</v>
      </c>
      <c r="G62" s="88" t="str">
        <f>IFERROR(IF(OR(F62="",F62=F61),"",VLOOKUP(F62,A!C$2:$F$469,MATCH($Q$1,A!C$1:$F$1),0)),0)</f>
        <v/>
      </c>
      <c r="H62" s="89" t="str">
        <f t="shared" si="3"/>
        <v/>
      </c>
      <c r="I62" s="90" t="str">
        <f t="shared" si="4"/>
        <v/>
      </c>
      <c r="J62" s="86" t="s">
        <v>65</v>
      </c>
      <c r="K62" s="87">
        <f>IFERROR(IF(J62="","",IF(J62=J61,"",VLOOKUP(J62,A!D$2:$F$469,MATCH($Q$1,A!D$1:$F$1),0))),0)</f>
        <v>13.192</v>
      </c>
      <c r="L62" s="87">
        <f t="shared" si="5"/>
        <v>0</v>
      </c>
      <c r="M62" s="94">
        <f t="shared" si="6"/>
        <v>0</v>
      </c>
      <c r="O62" s="86" t="str">
        <f t="shared" si="7"/>
        <v/>
      </c>
      <c r="P62" s="86" t="str">
        <f t="shared" si="8"/>
        <v/>
      </c>
      <c r="Q62" s="87">
        <v>13.192</v>
      </c>
      <c r="R62" s="95" t="e">
        <f>+IFERROR(VLOOKUP(N62,'Productos PD'!$C$2:$E$349,3,0),VLOOKUP(S62,'Productos PD'!$B$3:$D$349,3,0))</f>
        <v>#N/A</v>
      </c>
    </row>
    <row r="63" spans="1:18" ht="45" x14ac:dyDescent="0.25">
      <c r="A63" s="87">
        <f t="shared" si="0"/>
        <v>4</v>
      </c>
      <c r="B63" s="86" t="s">
        <v>5</v>
      </c>
      <c r="C63" s="88" t="str">
        <f>IFERROR(IF(OR(B63="",B63=B62),"",VLOOKUP(B63,A!B$2:$F$469,MATCH($Q$1,A!B$1:$F$1),0)),0)</f>
        <v/>
      </c>
      <c r="D63" s="89" t="str">
        <f t="shared" si="1"/>
        <v/>
      </c>
      <c r="E63" s="90" t="str">
        <f t="shared" si="2"/>
        <v/>
      </c>
      <c r="F63" s="91" t="s">
        <v>56</v>
      </c>
      <c r="G63" s="88" t="str">
        <f>IFERROR(IF(OR(F63="",F63=F62),"",VLOOKUP(F63,A!C$2:$F$469,MATCH($Q$1,A!C$1:$F$1),0)),0)</f>
        <v/>
      </c>
      <c r="H63" s="89" t="str">
        <f t="shared" si="3"/>
        <v/>
      </c>
      <c r="I63" s="90" t="str">
        <f t="shared" si="4"/>
        <v/>
      </c>
      <c r="J63" s="86" t="s">
        <v>65</v>
      </c>
      <c r="K63" s="87" t="str">
        <f>IFERROR(IF(J63="","",IF(J63=J62,"",VLOOKUP(J63,A!D$2:$F$469,MATCH($Q$1,A!D$1:$F$1),0))),0)</f>
        <v/>
      </c>
      <c r="L63" s="87" t="str">
        <f t="shared" si="5"/>
        <v/>
      </c>
      <c r="M63" s="94" t="str">
        <f t="shared" si="6"/>
        <v/>
      </c>
      <c r="N63" s="86" t="s">
        <v>66</v>
      </c>
      <c r="O63" s="86">
        <f t="shared" si="7"/>
        <v>1.0725096000000001</v>
      </c>
      <c r="P63" s="86">
        <f t="shared" si="8"/>
        <v>0</v>
      </c>
      <c r="Q63" s="87">
        <v>8.1300000000000008</v>
      </c>
      <c r="R63" s="95">
        <f>+IFERROR(VLOOKUP(N63,'Productos PD'!$C$2:$E$349,3,0),VLOOKUP(S63,'Productos PD'!$B$3:$D$349,3,0))</f>
        <v>0</v>
      </c>
    </row>
    <row r="64" spans="1:18" ht="45" x14ac:dyDescent="0.25">
      <c r="A64" s="87">
        <f t="shared" si="0"/>
        <v>4</v>
      </c>
      <c r="B64" s="86" t="s">
        <v>5</v>
      </c>
      <c r="C64" s="88" t="str">
        <f>IFERROR(IF(OR(B64="",B64=B63),"",VLOOKUP(B64,A!B$2:$F$469,MATCH($Q$1,A!B$1:$F$1),0)),0)</f>
        <v/>
      </c>
      <c r="D64" s="89" t="str">
        <f t="shared" si="1"/>
        <v/>
      </c>
      <c r="E64" s="90" t="str">
        <f t="shared" si="2"/>
        <v/>
      </c>
      <c r="F64" s="91" t="s">
        <v>56</v>
      </c>
      <c r="G64" s="88" t="str">
        <f>IFERROR(IF(OR(F64="",F64=F63),"",VLOOKUP(F64,A!C$2:$F$469,MATCH($Q$1,A!C$1:$F$1),0)),0)</f>
        <v/>
      </c>
      <c r="H64" s="89" t="str">
        <f t="shared" si="3"/>
        <v/>
      </c>
      <c r="I64" s="90" t="str">
        <f t="shared" si="4"/>
        <v/>
      </c>
      <c r="J64" s="86" t="s">
        <v>65</v>
      </c>
      <c r="K64" s="87" t="str">
        <f>IFERROR(IF(J64="","",IF(J64=J63,"",VLOOKUP(J64,A!D$2:$F$469,MATCH($Q$1,A!D$1:$F$1),0))),0)</f>
        <v/>
      </c>
      <c r="L64" s="87" t="str">
        <f t="shared" si="5"/>
        <v/>
      </c>
      <c r="M64" s="94" t="str">
        <f t="shared" si="6"/>
        <v/>
      </c>
      <c r="N64" s="86" t="s">
        <v>67</v>
      </c>
      <c r="O64" s="86">
        <f t="shared" si="7"/>
        <v>1.9662675999999999</v>
      </c>
      <c r="P64" s="86">
        <f t="shared" si="8"/>
        <v>0</v>
      </c>
      <c r="Q64" s="87">
        <v>14.904999999999999</v>
      </c>
      <c r="R64" s="95">
        <f>+IFERROR(VLOOKUP(N64,'Productos PD'!$C$2:$E$349,3,0),VLOOKUP(S64,'Productos PD'!$B$3:$D$349,3,0))</f>
        <v>0</v>
      </c>
    </row>
    <row r="65" spans="1:19" ht="45" x14ac:dyDescent="0.25">
      <c r="A65" s="87">
        <f t="shared" si="0"/>
        <v>4</v>
      </c>
      <c r="B65" s="86" t="s">
        <v>5</v>
      </c>
      <c r="C65" s="88" t="str">
        <f>IFERROR(IF(OR(B65="",B65=B64),"",VLOOKUP(B65,A!B$2:$F$469,MATCH($Q$1,A!B$1:$F$1),0)),0)</f>
        <v/>
      </c>
      <c r="D65" s="89" t="str">
        <f t="shared" si="1"/>
        <v/>
      </c>
      <c r="E65" s="90" t="str">
        <f t="shared" si="2"/>
        <v/>
      </c>
      <c r="F65" s="91" t="s">
        <v>56</v>
      </c>
      <c r="G65" s="88" t="str">
        <f>IFERROR(IF(OR(F65="",F65=F64),"",VLOOKUP(F65,A!C$2:$F$469,MATCH($Q$1,A!C$1:$F$1),0)),0)</f>
        <v/>
      </c>
      <c r="H65" s="89" t="str">
        <f t="shared" si="3"/>
        <v/>
      </c>
      <c r="I65" s="90" t="str">
        <f t="shared" si="4"/>
        <v/>
      </c>
      <c r="J65" s="86" t="s">
        <v>65</v>
      </c>
      <c r="K65" s="87" t="str">
        <f>IFERROR(IF(J65="","",IF(J65=J64,"",VLOOKUP(J65,A!D$2:$F$469,MATCH($Q$1,A!D$1:$F$1),0))),0)</f>
        <v/>
      </c>
      <c r="L65" s="87" t="str">
        <f t="shared" si="5"/>
        <v/>
      </c>
      <c r="M65" s="94" t="str">
        <f t="shared" si="6"/>
        <v/>
      </c>
      <c r="N65" s="86" t="s">
        <v>68</v>
      </c>
      <c r="O65" s="86">
        <f t="shared" si="7"/>
        <v>0.42900383999999997</v>
      </c>
      <c r="P65" s="86">
        <f t="shared" si="8"/>
        <v>0</v>
      </c>
      <c r="Q65" s="87">
        <v>3.2519999999999998</v>
      </c>
      <c r="R65" s="95">
        <f>+IFERROR(VLOOKUP(N65,'Productos PD'!$C$2:$E$349,3,0),VLOOKUP(S65,'Productos PD'!$B$3:$D$349,3,0))</f>
        <v>0</v>
      </c>
    </row>
    <row r="66" spans="1:19" ht="30" x14ac:dyDescent="0.25">
      <c r="A66" s="87">
        <f t="shared" si="0"/>
        <v>4</v>
      </c>
      <c r="B66" s="86" t="s">
        <v>5</v>
      </c>
      <c r="C66" s="88" t="str">
        <f>IFERROR(IF(OR(B66="",B66=B65),"",VLOOKUP(B66,A!B$2:$F$469,MATCH($Q$1,A!B$1:$F$1),0)),0)</f>
        <v/>
      </c>
      <c r="D66" s="89" t="str">
        <f t="shared" si="1"/>
        <v/>
      </c>
      <c r="E66" s="90" t="str">
        <f t="shared" si="2"/>
        <v/>
      </c>
      <c r="F66" s="91" t="s">
        <v>56</v>
      </c>
      <c r="G66" s="88" t="str">
        <f>IFERROR(IF(OR(F66="",F66=F65),"",VLOOKUP(F66,A!C$2:$F$469,MATCH($Q$1,A!C$1:$F$1),0)),0)</f>
        <v/>
      </c>
      <c r="H66" s="89" t="str">
        <f t="shared" si="3"/>
        <v/>
      </c>
      <c r="I66" s="90" t="str">
        <f t="shared" si="4"/>
        <v/>
      </c>
      <c r="J66" s="86" t="s">
        <v>65</v>
      </c>
      <c r="K66" s="87" t="str">
        <f>IFERROR(IF(J66="","",IF(J66=J65,"",VLOOKUP(J66,A!D$2:$F$469,MATCH($Q$1,A!D$1:$F$1),0))),0)</f>
        <v/>
      </c>
      <c r="L66" s="87" t="str">
        <f t="shared" si="5"/>
        <v/>
      </c>
      <c r="M66" s="94" t="str">
        <f t="shared" si="6"/>
        <v/>
      </c>
      <c r="N66" s="86" t="s">
        <v>69</v>
      </c>
      <c r="O66" s="86">
        <f t="shared" si="7"/>
        <v>0.89375800000000016</v>
      </c>
      <c r="P66" s="86">
        <f t="shared" si="8"/>
        <v>0</v>
      </c>
      <c r="Q66" s="87">
        <v>6.7750000000000004</v>
      </c>
      <c r="R66" s="95">
        <f>+IFERROR(VLOOKUP(N66,'Productos PD'!$C$2:$E$349,3,0),VLOOKUP(S66,'Productos PD'!$B$3:$D$349,3,0))</f>
        <v>0</v>
      </c>
    </row>
    <row r="67" spans="1:19" ht="30" x14ac:dyDescent="0.25">
      <c r="A67" s="87">
        <f t="shared" ref="A67:A130" si="9">+IF(O67&lt;&gt;"",4,IF(K67&lt;&gt;"",3,IF(G67&lt;&gt;"",2,IF(C67&lt;&gt;"",1,""))))</f>
        <v>4</v>
      </c>
      <c r="B67" s="86" t="s">
        <v>5</v>
      </c>
      <c r="C67" s="88" t="str">
        <f>IFERROR(IF(OR(B67="",B67=B66),"",VLOOKUP(B67,A!B$2:$F$469,MATCH($Q$1,A!B$1:$F$1),0)),0)</f>
        <v/>
      </c>
      <c r="D67" s="89" t="str">
        <f t="shared" ref="D67:D130" si="10">IFERROR(IF(C67="","",C67*E67),0)</f>
        <v/>
      </c>
      <c r="E67" s="90" t="str">
        <f t="shared" ref="E67:E130" si="11">IFERROR(IF(C67="","",SUMPRODUCT(($B$2:$B$469=B67)*1,$H$2:$H$469)/100),0)</f>
        <v/>
      </c>
      <c r="F67" s="91" t="s">
        <v>56</v>
      </c>
      <c r="G67" s="88" t="str">
        <f>IFERROR(IF(OR(F67="",F67=F66),"",VLOOKUP(F67,A!C$2:$F$469,MATCH($Q$1,A!C$1:$F$1),0)),0)</f>
        <v/>
      </c>
      <c r="H67" s="89" t="str">
        <f t="shared" si="3"/>
        <v/>
      </c>
      <c r="I67" s="90" t="str">
        <f t="shared" si="4"/>
        <v/>
      </c>
      <c r="J67" s="86" t="s">
        <v>65</v>
      </c>
      <c r="K67" s="87" t="str">
        <f>IFERROR(IF(J67="","",IF(J67=J66,"",VLOOKUP(J67,A!D$2:$F$469,MATCH($Q$1,A!D$1:$F$1),0))),0)</f>
        <v/>
      </c>
      <c r="L67" s="87" t="str">
        <f t="shared" si="5"/>
        <v/>
      </c>
      <c r="M67" s="94" t="str">
        <f t="shared" si="6"/>
        <v/>
      </c>
      <c r="N67" s="86" t="s">
        <v>70</v>
      </c>
      <c r="O67" s="86">
        <f t="shared" si="7"/>
        <v>0.78650704000000005</v>
      </c>
      <c r="P67" s="86">
        <f t="shared" si="8"/>
        <v>0</v>
      </c>
      <c r="Q67" s="87">
        <v>5.9619999999999997</v>
      </c>
      <c r="R67" s="95">
        <f>+IFERROR(VLOOKUP(N67,'Productos PD'!$C$2:$E$349,3,0),VLOOKUP(S67,'Productos PD'!$B$3:$D$349,3,0))</f>
        <v>0</v>
      </c>
    </row>
    <row r="68" spans="1:19" ht="45" x14ac:dyDescent="0.25">
      <c r="A68" s="87">
        <f t="shared" si="9"/>
        <v>4</v>
      </c>
      <c r="B68" s="86" t="s">
        <v>5</v>
      </c>
      <c r="C68" s="88" t="str">
        <f>IFERROR(IF(OR(B68="",B68=B67),"",VLOOKUP(B68,A!B$2:$F$469,MATCH($Q$1,A!B$1:$F$1),0)),0)</f>
        <v/>
      </c>
      <c r="D68" s="89" t="str">
        <f t="shared" si="10"/>
        <v/>
      </c>
      <c r="E68" s="90" t="str">
        <f t="shared" si="11"/>
        <v/>
      </c>
      <c r="F68" s="91" t="s">
        <v>56</v>
      </c>
      <c r="G68" s="88" t="str">
        <f>IFERROR(IF(OR(F68="",F68=F67),"",VLOOKUP(F68,A!C$2:$F$469,MATCH($Q$1,A!C$1:$F$1),0)),0)</f>
        <v/>
      </c>
      <c r="H68" s="89" t="str">
        <f t="shared" ref="H68:H131" si="12">IFERROR(IF(G68="","",G68*I68),0)</f>
        <v/>
      </c>
      <c r="I68" s="90" t="str">
        <f t="shared" ref="I68:I131" si="13">IFERROR(IF(G68="","",SUMPRODUCT(($F$3:$F$469=F68)*1,$L$3:$L$469)/100),0)</f>
        <v/>
      </c>
      <c r="J68" s="86" t="s">
        <v>65</v>
      </c>
      <c r="K68" s="87" t="str">
        <f>IFERROR(IF(J68="","",IF(J68=J67,"",VLOOKUP(J68,A!D$2:$F$469,MATCH($Q$1,A!D$1:$F$1),0))),0)</f>
        <v/>
      </c>
      <c r="L68" s="87" t="str">
        <f t="shared" si="5"/>
        <v/>
      </c>
      <c r="M68" s="94" t="str">
        <f t="shared" si="6"/>
        <v/>
      </c>
      <c r="N68" s="86" t="s">
        <v>71</v>
      </c>
      <c r="O68" s="86">
        <f t="shared" si="7"/>
        <v>0.40037719999999999</v>
      </c>
      <c r="P68" s="86">
        <f t="shared" si="8"/>
        <v>0</v>
      </c>
      <c r="Q68" s="87">
        <v>3.0350000000000001</v>
      </c>
      <c r="R68" s="95">
        <f>+IFERROR(VLOOKUP(N68,'Productos PD'!$C$2:$E$349,3,0),VLOOKUP(S68,'Productos PD'!$B$3:$D$349,3,0))</f>
        <v>0</v>
      </c>
    </row>
    <row r="69" spans="1:19" ht="30" x14ac:dyDescent="0.25">
      <c r="A69" s="87">
        <f t="shared" si="9"/>
        <v>4</v>
      </c>
      <c r="B69" s="86" t="s">
        <v>5</v>
      </c>
      <c r="C69" s="88" t="str">
        <f>IFERROR(IF(OR(B69="",B69=B68),"",VLOOKUP(B69,A!B$2:$F$469,MATCH($Q$1,A!B$1:$F$1),0)),0)</f>
        <v/>
      </c>
      <c r="D69" s="89" t="str">
        <f t="shared" si="10"/>
        <v/>
      </c>
      <c r="E69" s="90" t="str">
        <f t="shared" si="11"/>
        <v/>
      </c>
      <c r="F69" s="91" t="s">
        <v>56</v>
      </c>
      <c r="G69" s="88" t="str">
        <f>IFERROR(IF(OR(F69="",F69=F68),"",VLOOKUP(F69,A!C$2:$F$469,MATCH($Q$1,A!C$1:$F$1),0)),0)</f>
        <v/>
      </c>
      <c r="H69" s="89" t="str">
        <f t="shared" si="12"/>
        <v/>
      </c>
      <c r="I69" s="90" t="str">
        <f t="shared" si="13"/>
        <v/>
      </c>
      <c r="J69" s="86" t="s">
        <v>65</v>
      </c>
      <c r="K69" s="87" t="str">
        <f>IFERROR(IF(J69="","",IF(J69=J68,"",VLOOKUP(J69,A!D$2:$F$469,MATCH($Q$1,A!D$1:$F$1),0))),0)</f>
        <v/>
      </c>
      <c r="L69" s="87" t="str">
        <f t="shared" ref="L69:L132" si="14">IF(OR(J69="",J69=J68),"",SUMPRODUCT(($J$4:$J$469=J69)*1,$P$4:$P$469))</f>
        <v/>
      </c>
      <c r="M69" s="94" t="str">
        <f t="shared" ref="M69:M132" si="15">IFERROR(IF(L69="","",L69/K69),0)</f>
        <v/>
      </c>
      <c r="N69" s="86" t="s">
        <v>791</v>
      </c>
      <c r="O69" s="86">
        <f t="shared" si="7"/>
        <v>0.71500640000000004</v>
      </c>
      <c r="P69" s="86">
        <f t="shared" si="8"/>
        <v>0</v>
      </c>
      <c r="Q69" s="87">
        <v>5.42</v>
      </c>
      <c r="R69" s="95">
        <f>+IFERROR(VLOOKUP(N69,'Productos PD'!$C$2:$E$349,3,0),VLOOKUP(S69,'Productos PD'!$B$3:$D$349,3,0))</f>
        <v>0</v>
      </c>
    </row>
    <row r="70" spans="1:19" ht="30" x14ac:dyDescent="0.25">
      <c r="A70" s="87">
        <f t="shared" si="9"/>
        <v>4</v>
      </c>
      <c r="B70" s="86" t="s">
        <v>5</v>
      </c>
      <c r="C70" s="88" t="str">
        <f>IFERROR(IF(OR(B70="",B70=B69),"",VLOOKUP(B70,A!B$2:$F$469,MATCH($Q$1,A!B$1:$F$1),0)),0)</f>
        <v/>
      </c>
      <c r="D70" s="89" t="str">
        <f t="shared" si="10"/>
        <v/>
      </c>
      <c r="E70" s="90" t="str">
        <f t="shared" si="11"/>
        <v/>
      </c>
      <c r="F70" s="91" t="s">
        <v>56</v>
      </c>
      <c r="G70" s="88" t="str">
        <f>IFERROR(IF(OR(F70="",F70=F69),"",VLOOKUP(F70,A!C$2:$F$469,MATCH($Q$1,A!C$1:$F$1),0)),0)</f>
        <v/>
      </c>
      <c r="H70" s="89" t="str">
        <f t="shared" si="12"/>
        <v/>
      </c>
      <c r="I70" s="90" t="str">
        <f t="shared" si="13"/>
        <v/>
      </c>
      <c r="J70" s="86" t="s">
        <v>65</v>
      </c>
      <c r="K70" s="87" t="str">
        <f>IFERROR(IF(J70="","",IF(J70=J69,"",VLOOKUP(J70,A!D$2:$F$469,MATCH($Q$1,A!D$1:$F$1),0))),0)</f>
        <v/>
      </c>
      <c r="L70" s="87" t="str">
        <f t="shared" si="14"/>
        <v/>
      </c>
      <c r="M70" s="94" t="str">
        <f t="shared" si="15"/>
        <v/>
      </c>
      <c r="N70" s="86" t="s">
        <v>73</v>
      </c>
      <c r="O70" s="86">
        <f t="shared" ref="O70:O133" si="16">IF(N70="","",IFERROR(VLOOKUP(J70,$J$4:$K$469,2,0)*Q70/100,""))</f>
        <v>5.9274294400000009</v>
      </c>
      <c r="P70" s="86">
        <f t="shared" ref="P70:P133" si="17">IFERROR(R70*O70,"")</f>
        <v>0</v>
      </c>
      <c r="Q70" s="87">
        <v>44.932000000000002</v>
      </c>
      <c r="R70" s="95">
        <f>+IFERROR(VLOOKUP(N70,'Productos PD'!$C$2:$E$349,3,0),VLOOKUP(S70,'Productos PD'!$B$3:$D$349,3,0))</f>
        <v>0</v>
      </c>
    </row>
    <row r="71" spans="1:19" ht="30" x14ac:dyDescent="0.25">
      <c r="A71" s="87">
        <f t="shared" si="9"/>
        <v>4</v>
      </c>
      <c r="B71" s="86" t="s">
        <v>5</v>
      </c>
      <c r="C71" s="88" t="str">
        <f>IFERROR(IF(OR(B71="",B71=B70),"",VLOOKUP(B71,A!B$2:$F$469,MATCH($Q$1,A!B$1:$F$1),0)),0)</f>
        <v/>
      </c>
      <c r="D71" s="89" t="str">
        <f t="shared" si="10"/>
        <v/>
      </c>
      <c r="E71" s="90" t="str">
        <f t="shared" si="11"/>
        <v/>
      </c>
      <c r="F71" s="91" t="s">
        <v>56</v>
      </c>
      <c r="G71" s="88" t="str">
        <f>IFERROR(IF(OR(F71="",F71=F70),"",VLOOKUP(F71,A!C$2:$F$469,MATCH($Q$1,A!C$1:$F$1),0)),0)</f>
        <v/>
      </c>
      <c r="H71" s="89" t="str">
        <f t="shared" si="12"/>
        <v/>
      </c>
      <c r="I71" s="90" t="str">
        <f t="shared" si="13"/>
        <v/>
      </c>
      <c r="J71" s="86" t="s">
        <v>65</v>
      </c>
      <c r="K71" s="87" t="str">
        <f>IFERROR(IF(J71="","",IF(J71=J70,"",VLOOKUP(J71,A!D$2:$F$469,MATCH($Q$1,A!D$1:$F$1),0))),0)</f>
        <v/>
      </c>
      <c r="L71" s="87" t="str">
        <f t="shared" si="14"/>
        <v/>
      </c>
      <c r="M71" s="94" t="str">
        <f t="shared" si="15"/>
        <v/>
      </c>
      <c r="N71" s="86" t="s">
        <v>74</v>
      </c>
      <c r="O71" s="86">
        <f t="shared" si="16"/>
        <v>1.0010089600000001</v>
      </c>
      <c r="P71" s="86">
        <f t="shared" si="17"/>
        <v>0</v>
      </c>
      <c r="Q71" s="87">
        <v>7.5880000000000001</v>
      </c>
      <c r="R71" s="95">
        <f>+IFERROR(VLOOKUP(N71,'Productos PD'!$C$2:$E$349,3,0),VLOOKUP(S71,'Productos PD'!$B$3:$D$349,3,0))</f>
        <v>0</v>
      </c>
    </row>
    <row r="72" spans="1:19" ht="30" hidden="1" x14ac:dyDescent="0.25">
      <c r="A72" s="87">
        <f t="shared" si="9"/>
        <v>3</v>
      </c>
      <c r="B72" s="86" t="s">
        <v>5</v>
      </c>
      <c r="C72" s="88" t="str">
        <f>IFERROR(IF(OR(B72="",B72=B71),"",VLOOKUP(B72,A!B$2:$F$469,MATCH($Q$1,A!B$1:$F$1),0)),0)</f>
        <v/>
      </c>
      <c r="D72" s="89" t="str">
        <f t="shared" si="10"/>
        <v/>
      </c>
      <c r="E72" s="90" t="str">
        <f t="shared" si="11"/>
        <v/>
      </c>
      <c r="F72" s="91" t="s">
        <v>56</v>
      </c>
      <c r="G72" s="88" t="str">
        <f>IFERROR(IF(OR(F72="",F72=F71),"",VLOOKUP(F72,A!C$2:$F$469,MATCH($Q$1,A!C$1:$F$1),0)),0)</f>
        <v/>
      </c>
      <c r="H72" s="89" t="str">
        <f t="shared" si="12"/>
        <v/>
      </c>
      <c r="I72" s="90" t="str">
        <f t="shared" si="13"/>
        <v/>
      </c>
      <c r="J72" s="86" t="s">
        <v>75</v>
      </c>
      <c r="K72" s="87">
        <f>IFERROR(IF(J72="","",IF(J72=J71,"",VLOOKUP(J72,A!D$2:$F$469,MATCH($Q$1,A!D$1:$F$1),0))),0)</f>
        <v>4.5759999999999996</v>
      </c>
      <c r="L72" s="87">
        <f t="shared" si="14"/>
        <v>0</v>
      </c>
      <c r="M72" s="94">
        <f t="shared" si="15"/>
        <v>0</v>
      </c>
      <c r="O72" s="86" t="str">
        <f t="shared" si="16"/>
        <v/>
      </c>
      <c r="P72" s="86" t="str">
        <f t="shared" si="17"/>
        <v/>
      </c>
      <c r="Q72" s="87">
        <v>4.5759999999999996</v>
      </c>
      <c r="R72" s="95" t="e">
        <f>+IFERROR(VLOOKUP(N72,'Productos PD'!$C$2:$E$349,3,0),VLOOKUP(S72,'Productos PD'!$B$3:$D$349,3,0))</f>
        <v>#N/A</v>
      </c>
    </row>
    <row r="73" spans="1:19" ht="90" x14ac:dyDescent="0.25">
      <c r="A73" s="87">
        <f t="shared" si="9"/>
        <v>4</v>
      </c>
      <c r="B73" s="86" t="s">
        <v>5</v>
      </c>
      <c r="C73" s="88" t="str">
        <f>IFERROR(IF(OR(B73="",B73=B72),"",VLOOKUP(B73,A!B$2:$F$469,MATCH($Q$1,A!B$1:$F$1),0)),0)</f>
        <v/>
      </c>
      <c r="D73" s="89" t="str">
        <f t="shared" si="10"/>
        <v/>
      </c>
      <c r="E73" s="90" t="str">
        <f t="shared" si="11"/>
        <v/>
      </c>
      <c r="F73" s="91" t="s">
        <v>56</v>
      </c>
      <c r="G73" s="88" t="str">
        <f>IFERROR(IF(OR(F73="",F73=F72),"",VLOOKUP(F73,A!C$2:$F$469,MATCH($Q$1,A!C$1:$F$1),0)),0)</f>
        <v/>
      </c>
      <c r="H73" s="89" t="str">
        <f t="shared" si="12"/>
        <v/>
      </c>
      <c r="I73" s="90" t="str">
        <f t="shared" si="13"/>
        <v/>
      </c>
      <c r="J73" s="86" t="s">
        <v>75</v>
      </c>
      <c r="K73" s="87" t="str">
        <f>IFERROR(IF(J73="","",IF(J73=J72,"",VLOOKUP(J73,A!D$2:$F$469,MATCH($Q$1,A!D$1:$F$1),0))),0)</f>
        <v/>
      </c>
      <c r="L73" s="87" t="str">
        <f t="shared" si="14"/>
        <v/>
      </c>
      <c r="M73" s="94" t="str">
        <f t="shared" si="15"/>
        <v/>
      </c>
      <c r="N73" s="86" t="s">
        <v>792</v>
      </c>
      <c r="O73" s="86">
        <f t="shared" si="16"/>
        <v>1.8304</v>
      </c>
      <c r="P73" s="86">
        <f t="shared" si="17"/>
        <v>0</v>
      </c>
      <c r="Q73" s="87">
        <v>40</v>
      </c>
      <c r="R73" s="95">
        <f>+IFERROR(VLOOKUP(N73,'Productos PD'!$C$2:$E$349,3,0),VLOOKUP(S73,'Productos PD'!$B$3:$D$349,3,0))</f>
        <v>0</v>
      </c>
      <c r="S73" s="86">
        <v>1923</v>
      </c>
    </row>
    <row r="74" spans="1:19" ht="30" x14ac:dyDescent="0.25">
      <c r="A74" s="87">
        <f t="shared" si="9"/>
        <v>4</v>
      </c>
      <c r="B74" s="86" t="s">
        <v>5</v>
      </c>
      <c r="C74" s="88" t="str">
        <f>IFERROR(IF(OR(B74="",B74=B73),"",VLOOKUP(B74,A!B$2:$F$469,MATCH($Q$1,A!B$1:$F$1),0)),0)</f>
        <v/>
      </c>
      <c r="D74" s="89" t="str">
        <f t="shared" si="10"/>
        <v/>
      </c>
      <c r="E74" s="90" t="str">
        <f t="shared" si="11"/>
        <v/>
      </c>
      <c r="F74" s="91" t="s">
        <v>56</v>
      </c>
      <c r="G74" s="88" t="str">
        <f>IFERROR(IF(OR(F74="",F74=F73),"",VLOOKUP(F74,A!C$2:$F$469,MATCH($Q$1,A!C$1:$F$1),0)),0)</f>
        <v/>
      </c>
      <c r="H74" s="89" t="str">
        <f t="shared" si="12"/>
        <v/>
      </c>
      <c r="I74" s="90" t="str">
        <f t="shared" si="13"/>
        <v/>
      </c>
      <c r="J74" s="86" t="s">
        <v>75</v>
      </c>
      <c r="K74" s="87" t="str">
        <f>IFERROR(IF(J74="","",IF(J74=J73,"",VLOOKUP(J74,A!D$2:$F$469,MATCH($Q$1,A!D$1:$F$1),0))),0)</f>
        <v/>
      </c>
      <c r="L74" s="87" t="str">
        <f t="shared" si="14"/>
        <v/>
      </c>
      <c r="M74" s="94" t="str">
        <f t="shared" si="15"/>
        <v/>
      </c>
      <c r="N74" s="86" t="s">
        <v>77</v>
      </c>
      <c r="O74" s="86">
        <f t="shared" si="16"/>
        <v>1.1439999999999999</v>
      </c>
      <c r="P74" s="86">
        <f t="shared" si="17"/>
        <v>0</v>
      </c>
      <c r="Q74" s="87">
        <v>25</v>
      </c>
      <c r="R74" s="95">
        <f>+IFERROR(VLOOKUP(N74,'Productos PD'!$C$2:$E$349,3,0),VLOOKUP(S74,'Productos PD'!$B$3:$D$349,3,0))</f>
        <v>0</v>
      </c>
    </row>
    <row r="75" spans="1:19" ht="30" x14ac:dyDescent="0.25">
      <c r="A75" s="87">
        <f t="shared" si="9"/>
        <v>4</v>
      </c>
      <c r="B75" s="86" t="s">
        <v>5</v>
      </c>
      <c r="C75" s="88" t="str">
        <f>IFERROR(IF(OR(B75="",B75=B74),"",VLOOKUP(B75,A!B$2:$F$469,MATCH($Q$1,A!B$1:$F$1),0)),0)</f>
        <v/>
      </c>
      <c r="D75" s="89" t="str">
        <f t="shared" si="10"/>
        <v/>
      </c>
      <c r="E75" s="90" t="str">
        <f t="shared" si="11"/>
        <v/>
      </c>
      <c r="F75" s="91" t="s">
        <v>56</v>
      </c>
      <c r="G75" s="88" t="str">
        <f>IFERROR(IF(OR(F75="",F75=F74),"",VLOOKUP(F75,A!C$2:$F$469,MATCH($Q$1,A!C$1:$F$1),0)),0)</f>
        <v/>
      </c>
      <c r="H75" s="89" t="str">
        <f t="shared" si="12"/>
        <v/>
      </c>
      <c r="I75" s="90" t="str">
        <f t="shared" si="13"/>
        <v/>
      </c>
      <c r="J75" s="86" t="s">
        <v>75</v>
      </c>
      <c r="K75" s="87" t="str">
        <f>IFERROR(IF(J75="","",IF(J75=J74,"",VLOOKUP(J75,A!D$2:$F$469,MATCH($Q$1,A!D$1:$F$1),0))),0)</f>
        <v/>
      </c>
      <c r="L75" s="87" t="str">
        <f t="shared" si="14"/>
        <v/>
      </c>
      <c r="M75" s="94" t="str">
        <f t="shared" si="15"/>
        <v/>
      </c>
      <c r="N75" s="86" t="s">
        <v>78</v>
      </c>
      <c r="O75" s="86">
        <f t="shared" si="16"/>
        <v>1.6015999999999999</v>
      </c>
      <c r="P75" s="86">
        <f t="shared" si="17"/>
        <v>0</v>
      </c>
      <c r="Q75" s="87">
        <v>35</v>
      </c>
      <c r="R75" s="95">
        <f>+IFERROR(VLOOKUP(N75,'Productos PD'!$C$2:$E$349,3,0),VLOOKUP(S75,'Productos PD'!$B$3:$D$349,3,0))</f>
        <v>0</v>
      </c>
    </row>
    <row r="76" spans="1:19" ht="30" hidden="1" x14ac:dyDescent="0.25">
      <c r="A76" s="87">
        <f t="shared" si="9"/>
        <v>3</v>
      </c>
      <c r="B76" s="86" t="s">
        <v>5</v>
      </c>
      <c r="C76" s="88" t="str">
        <f>IFERROR(IF(OR(B76="",B76=B75),"",VLOOKUP(B76,A!B$2:$F$469,MATCH($Q$1,A!B$1:$F$1),0)),0)</f>
        <v/>
      </c>
      <c r="D76" s="89" t="str">
        <f t="shared" si="10"/>
        <v/>
      </c>
      <c r="E76" s="90" t="str">
        <f t="shared" si="11"/>
        <v/>
      </c>
      <c r="F76" s="91" t="s">
        <v>56</v>
      </c>
      <c r="G76" s="88" t="str">
        <f>IFERROR(IF(OR(F76="",F76=F75),"",VLOOKUP(F76,A!C$2:$F$469,MATCH($Q$1,A!C$1:$F$1),0)),0)</f>
        <v/>
      </c>
      <c r="H76" s="89" t="str">
        <f t="shared" si="12"/>
        <v/>
      </c>
      <c r="I76" s="90" t="str">
        <f t="shared" si="13"/>
        <v/>
      </c>
      <c r="J76" s="86" t="s">
        <v>79</v>
      </c>
      <c r="K76" s="87">
        <f>IFERROR(IF(J76="","",IF(J76=J75,"",VLOOKUP(J76,A!D$2:$F$469,MATCH($Q$1,A!D$1:$F$1),0))),0)</f>
        <v>2.86</v>
      </c>
      <c r="L76" s="87">
        <f t="shared" si="14"/>
        <v>0</v>
      </c>
      <c r="M76" s="94">
        <f t="shared" si="15"/>
        <v>0</v>
      </c>
      <c r="O76" s="86" t="str">
        <f t="shared" si="16"/>
        <v/>
      </c>
      <c r="P76" s="86" t="str">
        <f t="shared" si="17"/>
        <v/>
      </c>
      <c r="Q76" s="87">
        <v>2.86</v>
      </c>
      <c r="R76" s="95" t="e">
        <f>+IFERROR(VLOOKUP(N76,'Productos PD'!$C$2:$E$349,3,0),VLOOKUP(S76,'Productos PD'!$B$3:$D$349,3,0))</f>
        <v>#N/A</v>
      </c>
    </row>
    <row r="77" spans="1:19" ht="30" x14ac:dyDescent="0.25">
      <c r="A77" s="87">
        <f t="shared" si="9"/>
        <v>4</v>
      </c>
      <c r="B77" s="86" t="s">
        <v>5</v>
      </c>
      <c r="C77" s="88" t="str">
        <f>IFERROR(IF(OR(B77="",B77=B76),"",VLOOKUP(B77,A!B$2:$F$469,MATCH($Q$1,A!B$1:$F$1),0)),0)</f>
        <v/>
      </c>
      <c r="D77" s="89" t="str">
        <f t="shared" si="10"/>
        <v/>
      </c>
      <c r="E77" s="90" t="str">
        <f t="shared" si="11"/>
        <v/>
      </c>
      <c r="F77" s="91" t="s">
        <v>56</v>
      </c>
      <c r="G77" s="88" t="str">
        <f>IFERROR(IF(OR(F77="",F77=F76),"",VLOOKUP(F77,A!C$2:$F$469,MATCH($Q$1,A!C$1:$F$1),0)),0)</f>
        <v/>
      </c>
      <c r="H77" s="89" t="str">
        <f t="shared" si="12"/>
        <v/>
      </c>
      <c r="I77" s="90" t="str">
        <f t="shared" si="13"/>
        <v/>
      </c>
      <c r="J77" s="86" t="s">
        <v>79</v>
      </c>
      <c r="K77" s="87" t="str">
        <f>IFERROR(IF(J77="","",IF(J77=J76,"",VLOOKUP(J77,A!D$2:$F$469,MATCH($Q$1,A!D$1:$F$1),0))),0)</f>
        <v/>
      </c>
      <c r="L77" s="87" t="str">
        <f t="shared" si="14"/>
        <v/>
      </c>
      <c r="M77" s="94" t="str">
        <f t="shared" si="15"/>
        <v/>
      </c>
      <c r="N77" s="86" t="s">
        <v>80</v>
      </c>
      <c r="O77" s="86">
        <f t="shared" si="16"/>
        <v>0.28599999999999998</v>
      </c>
      <c r="P77" s="86">
        <f t="shared" si="17"/>
        <v>0</v>
      </c>
      <c r="Q77" s="87">
        <v>10</v>
      </c>
      <c r="R77" s="95">
        <f>+IFERROR(VLOOKUP(N77,'Productos PD'!$C$2:$E$349,3,0),VLOOKUP(S77,'Productos PD'!$B$3:$D$349,3,0))</f>
        <v>0</v>
      </c>
    </row>
    <row r="78" spans="1:19" ht="30" x14ac:dyDescent="0.25">
      <c r="A78" s="87">
        <f t="shared" si="9"/>
        <v>4</v>
      </c>
      <c r="B78" s="86" t="s">
        <v>5</v>
      </c>
      <c r="C78" s="88" t="str">
        <f>IFERROR(IF(OR(B78="",B78=B77),"",VLOOKUP(B78,A!B$2:$F$469,MATCH($Q$1,A!B$1:$F$1),0)),0)</f>
        <v/>
      </c>
      <c r="D78" s="89" t="str">
        <f t="shared" si="10"/>
        <v/>
      </c>
      <c r="E78" s="90" t="str">
        <f t="shared" si="11"/>
        <v/>
      </c>
      <c r="F78" s="91" t="s">
        <v>56</v>
      </c>
      <c r="G78" s="88" t="str">
        <f>IFERROR(IF(OR(F78="",F78=F77),"",VLOOKUP(F78,A!C$2:$F$469,MATCH($Q$1,A!C$1:$F$1),0)),0)</f>
        <v/>
      </c>
      <c r="H78" s="89" t="str">
        <f t="shared" si="12"/>
        <v/>
      </c>
      <c r="I78" s="90" t="str">
        <f t="shared" si="13"/>
        <v/>
      </c>
      <c r="J78" s="86" t="s">
        <v>79</v>
      </c>
      <c r="K78" s="87" t="str">
        <f>IFERROR(IF(J78="","",IF(J78=J77,"",VLOOKUP(J78,A!D$2:$F$469,MATCH($Q$1,A!D$1:$F$1),0))),0)</f>
        <v/>
      </c>
      <c r="L78" s="87" t="str">
        <f t="shared" si="14"/>
        <v/>
      </c>
      <c r="M78" s="94" t="str">
        <f t="shared" si="15"/>
        <v/>
      </c>
      <c r="N78" s="86" t="s">
        <v>81</v>
      </c>
      <c r="O78" s="86">
        <f t="shared" si="16"/>
        <v>0.28599999999999998</v>
      </c>
      <c r="P78" s="86">
        <f t="shared" si="17"/>
        <v>0</v>
      </c>
      <c r="Q78" s="87">
        <v>10</v>
      </c>
      <c r="R78" s="95">
        <f>+IFERROR(VLOOKUP(N78,'Productos PD'!$C$2:$E$349,3,0),VLOOKUP(S78,'Productos PD'!$B$3:$D$349,3,0))</f>
        <v>0</v>
      </c>
    </row>
    <row r="79" spans="1:19" ht="30" x14ac:dyDescent="0.25">
      <c r="A79" s="87">
        <f t="shared" si="9"/>
        <v>4</v>
      </c>
      <c r="B79" s="86" t="s">
        <v>5</v>
      </c>
      <c r="C79" s="88" t="str">
        <f>IFERROR(IF(OR(B79="",B79=B78),"",VLOOKUP(B79,A!B$2:$F$469,MATCH($Q$1,A!B$1:$F$1),0)),0)</f>
        <v/>
      </c>
      <c r="D79" s="89" t="str">
        <f t="shared" si="10"/>
        <v/>
      </c>
      <c r="E79" s="90" t="str">
        <f t="shared" si="11"/>
        <v/>
      </c>
      <c r="F79" s="91" t="s">
        <v>56</v>
      </c>
      <c r="G79" s="88" t="str">
        <f>IFERROR(IF(OR(F79="",F79=F78),"",VLOOKUP(F79,A!C$2:$F$469,MATCH($Q$1,A!C$1:$F$1),0)),0)</f>
        <v/>
      </c>
      <c r="H79" s="89" t="str">
        <f t="shared" si="12"/>
        <v/>
      </c>
      <c r="I79" s="90" t="str">
        <f t="shared" si="13"/>
        <v/>
      </c>
      <c r="J79" s="86" t="s">
        <v>79</v>
      </c>
      <c r="K79" s="87" t="str">
        <f>IFERROR(IF(J79="","",IF(J79=J78,"",VLOOKUP(J79,A!D$2:$F$469,MATCH($Q$1,A!D$1:$F$1),0))),0)</f>
        <v/>
      </c>
      <c r="L79" s="87" t="str">
        <f t="shared" si="14"/>
        <v/>
      </c>
      <c r="M79" s="94" t="str">
        <f t="shared" si="15"/>
        <v/>
      </c>
      <c r="N79" s="86" t="s">
        <v>82</v>
      </c>
      <c r="O79" s="86">
        <f t="shared" si="16"/>
        <v>2.2879999999999998</v>
      </c>
      <c r="P79" s="86">
        <f t="shared" si="17"/>
        <v>0</v>
      </c>
      <c r="Q79" s="87">
        <v>80</v>
      </c>
      <c r="R79" s="95">
        <f>+IFERROR(VLOOKUP(N79,'Productos PD'!$C$2:$E$349,3,0),VLOOKUP(S79,'Productos PD'!$B$3:$D$349,3,0))</f>
        <v>0</v>
      </c>
    </row>
    <row r="80" spans="1:19" ht="30" hidden="1" x14ac:dyDescent="0.25">
      <c r="A80" s="87">
        <f t="shared" si="9"/>
        <v>3</v>
      </c>
      <c r="B80" s="86" t="s">
        <v>5</v>
      </c>
      <c r="C80" s="88" t="str">
        <f>IFERROR(IF(OR(B80="",B80=B79),"",VLOOKUP(B80,A!B$2:$F$469,MATCH($Q$1,A!B$1:$F$1),0)),0)</f>
        <v/>
      </c>
      <c r="D80" s="89" t="str">
        <f t="shared" si="10"/>
        <v/>
      </c>
      <c r="E80" s="90" t="str">
        <f t="shared" si="11"/>
        <v/>
      </c>
      <c r="F80" s="91" t="s">
        <v>56</v>
      </c>
      <c r="G80" s="88" t="str">
        <f>IFERROR(IF(OR(F80="",F80=F79),"",VLOOKUP(F80,A!C$2:$F$469,MATCH($Q$1,A!C$1:$F$1),0)),0)</f>
        <v/>
      </c>
      <c r="H80" s="89" t="str">
        <f t="shared" si="12"/>
        <v/>
      </c>
      <c r="I80" s="90" t="str">
        <f t="shared" si="13"/>
        <v/>
      </c>
      <c r="J80" s="86" t="s">
        <v>83</v>
      </c>
      <c r="K80" s="87">
        <f>IFERROR(IF(J80="","",IF(J80=J79,"",VLOOKUP(J80,A!D$2:$F$469,MATCH($Q$1,A!D$1:$F$1),0))),0)</f>
        <v>11.065</v>
      </c>
      <c r="L80" s="87">
        <f t="shared" si="14"/>
        <v>0</v>
      </c>
      <c r="M80" s="94">
        <f t="shared" si="15"/>
        <v>0</v>
      </c>
      <c r="O80" s="86" t="str">
        <f t="shared" si="16"/>
        <v/>
      </c>
      <c r="P80" s="86" t="str">
        <f t="shared" si="17"/>
        <v/>
      </c>
      <c r="Q80" s="87">
        <v>11.065</v>
      </c>
      <c r="R80" s="95" t="e">
        <f>+IFERROR(VLOOKUP(N80,'Productos PD'!$C$2:$E$349,3,0),VLOOKUP(S80,'Productos PD'!$B$3:$D$349,3,0))</f>
        <v>#N/A</v>
      </c>
    </row>
    <row r="81" spans="1:18" ht="30" x14ac:dyDescent="0.25">
      <c r="A81" s="87">
        <f t="shared" si="9"/>
        <v>4</v>
      </c>
      <c r="B81" s="86" t="s">
        <v>5</v>
      </c>
      <c r="C81" s="88" t="str">
        <f>IFERROR(IF(OR(B81="",B81=B80),"",VLOOKUP(B81,A!B$2:$F$469,MATCH($Q$1,A!B$1:$F$1),0)),0)</f>
        <v/>
      </c>
      <c r="D81" s="89" t="str">
        <f t="shared" si="10"/>
        <v/>
      </c>
      <c r="E81" s="90" t="str">
        <f t="shared" si="11"/>
        <v/>
      </c>
      <c r="F81" s="91" t="s">
        <v>56</v>
      </c>
      <c r="G81" s="88" t="str">
        <f>IFERROR(IF(OR(F81="",F81=F80),"",VLOOKUP(F81,A!C$2:$F$469,MATCH($Q$1,A!C$1:$F$1),0)),0)</f>
        <v/>
      </c>
      <c r="H81" s="89" t="str">
        <f t="shared" si="12"/>
        <v/>
      </c>
      <c r="I81" s="90" t="str">
        <f t="shared" si="13"/>
        <v/>
      </c>
      <c r="J81" s="86" t="s">
        <v>83</v>
      </c>
      <c r="K81" s="87" t="str">
        <f>IFERROR(IF(J81="","",IF(J81=J80,"",VLOOKUP(J81,A!D$2:$F$469,MATCH($Q$1,A!D$1:$F$1),0))),0)</f>
        <v/>
      </c>
      <c r="L81" s="87" t="str">
        <f t="shared" si="14"/>
        <v/>
      </c>
      <c r="M81" s="94" t="str">
        <f t="shared" si="15"/>
        <v/>
      </c>
      <c r="N81" s="86" t="s">
        <v>84</v>
      </c>
      <c r="O81" s="86">
        <f t="shared" si="16"/>
        <v>11.065</v>
      </c>
      <c r="P81" s="86">
        <f t="shared" si="17"/>
        <v>0</v>
      </c>
      <c r="Q81" s="87">
        <v>100</v>
      </c>
      <c r="R81" s="95">
        <f>+IFERROR(VLOOKUP(N81,'Productos PD'!$C$2:$E$349,3,0),VLOOKUP(S81,'Productos PD'!$B$3:$D$349,3,0))</f>
        <v>0</v>
      </c>
    </row>
    <row r="82" spans="1:18" ht="30" hidden="1" x14ac:dyDescent="0.25">
      <c r="A82" s="87">
        <f t="shared" si="9"/>
        <v>3</v>
      </c>
      <c r="B82" s="86" t="s">
        <v>5</v>
      </c>
      <c r="C82" s="88" t="str">
        <f>IFERROR(IF(OR(B82="",B82=B81),"",VLOOKUP(B82,A!B$2:$F$469,MATCH($Q$1,A!B$1:$F$1),0)),0)</f>
        <v/>
      </c>
      <c r="D82" s="89" t="str">
        <f t="shared" si="10"/>
        <v/>
      </c>
      <c r="E82" s="90" t="str">
        <f t="shared" si="11"/>
        <v/>
      </c>
      <c r="F82" s="91" t="s">
        <v>56</v>
      </c>
      <c r="G82" s="88" t="str">
        <f>IFERROR(IF(OR(F82="",F82=F81),"",VLOOKUP(F82,A!C$2:$F$469,MATCH($Q$1,A!C$1:$F$1),0)),0)</f>
        <v/>
      </c>
      <c r="H82" s="89" t="str">
        <f t="shared" si="12"/>
        <v/>
      </c>
      <c r="I82" s="90" t="str">
        <f t="shared" si="13"/>
        <v/>
      </c>
      <c r="J82" s="86" t="s">
        <v>85</v>
      </c>
      <c r="K82" s="87">
        <f>IFERROR(IF(J82="","",IF(J82=J81,"",VLOOKUP(J82,A!D$2:$F$469,MATCH($Q$1,A!D$1:$F$1),0))),0)</f>
        <v>2.4449999999999998</v>
      </c>
      <c r="L82" s="87">
        <f t="shared" si="14"/>
        <v>0</v>
      </c>
      <c r="M82" s="94">
        <f t="shared" si="15"/>
        <v>0</v>
      </c>
      <c r="O82" s="86" t="str">
        <f t="shared" si="16"/>
        <v/>
      </c>
      <c r="P82" s="86" t="str">
        <f t="shared" si="17"/>
        <v/>
      </c>
      <c r="Q82" s="87">
        <v>2.4449999999999998</v>
      </c>
      <c r="R82" s="95" t="e">
        <f>+IFERROR(VLOOKUP(N82,'Productos PD'!$C$2:$E$349,3,0),VLOOKUP(S82,'Productos PD'!$B$3:$D$349,3,0))</f>
        <v>#N/A</v>
      </c>
    </row>
    <row r="83" spans="1:18" ht="45" x14ac:dyDescent="0.25">
      <c r="A83" s="87">
        <f t="shared" si="9"/>
        <v>4</v>
      </c>
      <c r="B83" s="86" t="s">
        <v>5</v>
      </c>
      <c r="C83" s="88" t="str">
        <f>IFERROR(IF(OR(B83="",B83=B82),"",VLOOKUP(B83,A!B$2:$F$469,MATCH($Q$1,A!B$1:$F$1),0)),0)</f>
        <v/>
      </c>
      <c r="D83" s="89" t="str">
        <f t="shared" si="10"/>
        <v/>
      </c>
      <c r="E83" s="90" t="str">
        <f t="shared" si="11"/>
        <v/>
      </c>
      <c r="F83" s="91" t="s">
        <v>56</v>
      </c>
      <c r="G83" s="88" t="str">
        <f>IFERROR(IF(OR(F83="",F83=F82),"",VLOOKUP(F83,A!C$2:$F$469,MATCH($Q$1,A!C$1:$F$1),0)),0)</f>
        <v/>
      </c>
      <c r="H83" s="89" t="str">
        <f t="shared" si="12"/>
        <v/>
      </c>
      <c r="I83" s="90" t="str">
        <f t="shared" si="13"/>
        <v/>
      </c>
      <c r="J83" s="86" t="s">
        <v>85</v>
      </c>
      <c r="K83" s="87" t="str">
        <f>IFERROR(IF(J83="","",IF(J83=J82,"",VLOOKUP(J83,A!D$2:$F$469,MATCH($Q$1,A!D$1:$F$1),0))),0)</f>
        <v/>
      </c>
      <c r="L83" s="87" t="str">
        <f t="shared" si="14"/>
        <v/>
      </c>
      <c r="M83" s="94" t="str">
        <f t="shared" si="15"/>
        <v/>
      </c>
      <c r="N83" s="86" t="s">
        <v>796</v>
      </c>
      <c r="O83" s="86">
        <f t="shared" si="16"/>
        <v>1.4298359999999999</v>
      </c>
      <c r="P83" s="86">
        <f t="shared" si="17"/>
        <v>0</v>
      </c>
      <c r="Q83" s="87">
        <v>58.48</v>
      </c>
      <c r="R83" s="95">
        <f>+IFERROR(VLOOKUP(N83,'Productos PD'!$C$2:$E$349,3,0),VLOOKUP(S83,'Productos PD'!$B$3:$D$349,3,0))</f>
        <v>0</v>
      </c>
    </row>
    <row r="84" spans="1:18" ht="30" x14ac:dyDescent="0.25">
      <c r="A84" s="87">
        <f t="shared" si="9"/>
        <v>4</v>
      </c>
      <c r="B84" s="86" t="s">
        <v>5</v>
      </c>
      <c r="C84" s="88" t="str">
        <f>IFERROR(IF(OR(B84="",B84=B83),"",VLOOKUP(B84,A!B$2:$F$469,MATCH($Q$1,A!B$1:$F$1),0)),0)</f>
        <v/>
      </c>
      <c r="D84" s="89" t="str">
        <f t="shared" si="10"/>
        <v/>
      </c>
      <c r="E84" s="90" t="str">
        <f t="shared" si="11"/>
        <v/>
      </c>
      <c r="F84" s="91" t="s">
        <v>56</v>
      </c>
      <c r="G84" s="88" t="str">
        <f>IFERROR(IF(OR(F84="",F84=F83),"",VLOOKUP(F84,A!C$2:$F$469,MATCH($Q$1,A!C$1:$F$1),0)),0)</f>
        <v/>
      </c>
      <c r="H84" s="89" t="str">
        <f t="shared" si="12"/>
        <v/>
      </c>
      <c r="I84" s="90" t="str">
        <f t="shared" si="13"/>
        <v/>
      </c>
      <c r="J84" s="86" t="s">
        <v>85</v>
      </c>
      <c r="K84" s="87" t="str">
        <f>IFERROR(IF(J84="","",IF(J84=J83,"",VLOOKUP(J84,A!D$2:$F$469,MATCH($Q$1,A!D$1:$F$1),0))),0)</f>
        <v/>
      </c>
      <c r="L84" s="87" t="str">
        <f t="shared" si="14"/>
        <v/>
      </c>
      <c r="M84" s="94" t="str">
        <f t="shared" si="15"/>
        <v/>
      </c>
      <c r="N84" s="86" t="s">
        <v>87</v>
      </c>
      <c r="O84" s="86">
        <f t="shared" si="16"/>
        <v>1.015164</v>
      </c>
      <c r="P84" s="86">
        <f t="shared" si="17"/>
        <v>0</v>
      </c>
      <c r="Q84" s="87">
        <v>41.52</v>
      </c>
      <c r="R84" s="95">
        <f>+IFERROR(VLOOKUP(N84,'Productos PD'!$C$2:$E$349,3,0),VLOOKUP(S84,'Productos PD'!$B$3:$D$349,3,0))</f>
        <v>0</v>
      </c>
    </row>
    <row r="85" spans="1:18" ht="30" hidden="1" x14ac:dyDescent="0.25">
      <c r="A85" s="87">
        <f t="shared" si="9"/>
        <v>3</v>
      </c>
      <c r="B85" s="86" t="s">
        <v>5</v>
      </c>
      <c r="C85" s="88" t="str">
        <f>IFERROR(IF(OR(B85="",B85=B84),"",VLOOKUP(B85,A!B$2:$F$469,MATCH($Q$1,A!B$1:$F$1),0)),0)</f>
        <v/>
      </c>
      <c r="D85" s="89" t="str">
        <f t="shared" si="10"/>
        <v/>
      </c>
      <c r="E85" s="90" t="str">
        <f t="shared" si="11"/>
        <v/>
      </c>
      <c r="F85" s="91" t="s">
        <v>56</v>
      </c>
      <c r="G85" s="88" t="str">
        <f>IFERROR(IF(OR(F85="",F85=F84),"",VLOOKUP(F85,A!C$2:$F$469,MATCH($Q$1,A!C$1:$F$1),0)),0)</f>
        <v/>
      </c>
      <c r="H85" s="89" t="str">
        <f t="shared" si="12"/>
        <v/>
      </c>
      <c r="I85" s="90" t="str">
        <f t="shared" si="13"/>
        <v/>
      </c>
      <c r="J85" s="86" t="s">
        <v>88</v>
      </c>
      <c r="K85" s="87">
        <f>IFERROR(IF(J85="","",IF(J85=J84,"",VLOOKUP(J85,A!D$2:$F$469,MATCH($Q$1,A!D$1:$F$1),0))),0)</f>
        <v>5.4729999999999999</v>
      </c>
      <c r="L85" s="87">
        <f t="shared" si="14"/>
        <v>0</v>
      </c>
      <c r="M85" s="94">
        <f t="shared" si="15"/>
        <v>0</v>
      </c>
      <c r="O85" s="86" t="str">
        <f t="shared" si="16"/>
        <v/>
      </c>
      <c r="P85" s="86" t="str">
        <f t="shared" si="17"/>
        <v/>
      </c>
      <c r="Q85" s="87">
        <v>5.4729999999999999</v>
      </c>
      <c r="R85" s="95" t="e">
        <f>+IFERROR(VLOOKUP(N85,'Productos PD'!$C$2:$E$349,3,0),VLOOKUP(S85,'Productos PD'!$B$3:$D$349,3,0))</f>
        <v>#N/A</v>
      </c>
    </row>
    <row r="86" spans="1:18" ht="30" x14ac:dyDescent="0.25">
      <c r="A86" s="87">
        <f t="shared" si="9"/>
        <v>4</v>
      </c>
      <c r="B86" s="86" t="s">
        <v>5</v>
      </c>
      <c r="C86" s="88" t="str">
        <f>IFERROR(IF(OR(B86="",B86=B85),"",VLOOKUP(B86,A!B$2:$F$469,MATCH($Q$1,A!B$1:$F$1),0)),0)</f>
        <v/>
      </c>
      <c r="D86" s="89" t="str">
        <f t="shared" si="10"/>
        <v/>
      </c>
      <c r="E86" s="90" t="str">
        <f t="shared" si="11"/>
        <v/>
      </c>
      <c r="F86" s="91" t="s">
        <v>56</v>
      </c>
      <c r="G86" s="88" t="str">
        <f>IFERROR(IF(OR(F86="",F86=F85),"",VLOOKUP(F86,A!C$2:$F$469,MATCH($Q$1,A!C$1:$F$1),0)),0)</f>
        <v/>
      </c>
      <c r="H86" s="89" t="str">
        <f t="shared" si="12"/>
        <v/>
      </c>
      <c r="I86" s="90" t="str">
        <f t="shared" si="13"/>
        <v/>
      </c>
      <c r="J86" s="86" t="s">
        <v>88</v>
      </c>
      <c r="K86" s="87" t="str">
        <f>IFERROR(IF(J86="","",IF(J86=J85,"",VLOOKUP(J86,A!D$2:$F$469,MATCH($Q$1,A!D$1:$F$1),0))),0)</f>
        <v/>
      </c>
      <c r="L86" s="87" t="str">
        <f t="shared" si="14"/>
        <v/>
      </c>
      <c r="M86" s="94" t="str">
        <f t="shared" si="15"/>
        <v/>
      </c>
      <c r="N86" s="86" t="s">
        <v>89</v>
      </c>
      <c r="O86" s="86">
        <f t="shared" si="16"/>
        <v>2.46285</v>
      </c>
      <c r="P86" s="86">
        <f t="shared" si="17"/>
        <v>0</v>
      </c>
      <c r="Q86" s="87">
        <v>45</v>
      </c>
      <c r="R86" s="95">
        <f>+IFERROR(VLOOKUP(N86,'Productos PD'!$C$2:$E$349,3,0),VLOOKUP(S86,'Productos PD'!$B$3:$D$349,3,0))</f>
        <v>0</v>
      </c>
    </row>
    <row r="87" spans="1:18" ht="45" x14ac:dyDescent="0.25">
      <c r="A87" s="87">
        <f t="shared" si="9"/>
        <v>4</v>
      </c>
      <c r="B87" s="86" t="s">
        <v>5</v>
      </c>
      <c r="C87" s="88" t="str">
        <f>IFERROR(IF(OR(B87="",B87=B86),"",VLOOKUP(B87,A!B$2:$F$469,MATCH($Q$1,A!B$1:$F$1),0)),0)</f>
        <v/>
      </c>
      <c r="D87" s="89" t="str">
        <f t="shared" si="10"/>
        <v/>
      </c>
      <c r="E87" s="90" t="str">
        <f t="shared" si="11"/>
        <v/>
      </c>
      <c r="F87" s="91" t="s">
        <v>56</v>
      </c>
      <c r="G87" s="88" t="str">
        <f>IFERROR(IF(OR(F87="",F87=F86),"",VLOOKUP(F87,A!C$2:$F$469,MATCH($Q$1,A!C$1:$F$1),0)),0)</f>
        <v/>
      </c>
      <c r="H87" s="89" t="str">
        <f t="shared" si="12"/>
        <v/>
      </c>
      <c r="I87" s="90" t="str">
        <f t="shared" si="13"/>
        <v/>
      </c>
      <c r="J87" s="86" t="s">
        <v>88</v>
      </c>
      <c r="K87" s="87" t="str">
        <f>IFERROR(IF(J87="","",IF(J87=J86,"",VLOOKUP(J87,A!D$2:$F$469,MATCH($Q$1,A!D$1:$F$1),0))),0)</f>
        <v/>
      </c>
      <c r="L87" s="87" t="str">
        <f t="shared" si="14"/>
        <v/>
      </c>
      <c r="M87" s="94" t="str">
        <f t="shared" si="15"/>
        <v/>
      </c>
      <c r="N87" s="86" t="s">
        <v>797</v>
      </c>
      <c r="O87" s="86">
        <f t="shared" si="16"/>
        <v>2.7364999999999999</v>
      </c>
      <c r="P87" s="86">
        <f t="shared" si="17"/>
        <v>0</v>
      </c>
      <c r="Q87" s="87">
        <v>50</v>
      </c>
      <c r="R87" s="95">
        <f>+IFERROR(VLOOKUP(N87,'Productos PD'!$C$2:$E$349,3,0),VLOOKUP(S87,'Productos PD'!$B$3:$D$349,3,0))</f>
        <v>0</v>
      </c>
    </row>
    <row r="88" spans="1:18" ht="45" x14ac:dyDescent="0.25">
      <c r="A88" s="87">
        <f t="shared" si="9"/>
        <v>4</v>
      </c>
      <c r="B88" s="86" t="s">
        <v>5</v>
      </c>
      <c r="C88" s="88" t="str">
        <f>IFERROR(IF(OR(B88="",B88=B87),"",VLOOKUP(B88,A!B$2:$F$469,MATCH($Q$1,A!B$1:$F$1),0)),0)</f>
        <v/>
      </c>
      <c r="D88" s="89" t="str">
        <f t="shared" si="10"/>
        <v/>
      </c>
      <c r="E88" s="90" t="str">
        <f t="shared" si="11"/>
        <v/>
      </c>
      <c r="F88" s="91" t="s">
        <v>56</v>
      </c>
      <c r="G88" s="88" t="str">
        <f>IFERROR(IF(OR(F88="",F88=F87),"",VLOOKUP(F88,A!C$2:$F$469,MATCH($Q$1,A!C$1:$F$1),0)),0)</f>
        <v/>
      </c>
      <c r="H88" s="89" t="str">
        <f t="shared" si="12"/>
        <v/>
      </c>
      <c r="I88" s="90" t="str">
        <f t="shared" si="13"/>
        <v/>
      </c>
      <c r="J88" s="86" t="s">
        <v>88</v>
      </c>
      <c r="K88" s="87" t="str">
        <f>IFERROR(IF(J88="","",IF(J88=J87,"",VLOOKUP(J88,A!D$2:$F$469,MATCH($Q$1,A!D$1:$F$1),0))),0)</f>
        <v/>
      </c>
      <c r="L88" s="87" t="str">
        <f t="shared" si="14"/>
        <v/>
      </c>
      <c r="M88" s="94" t="str">
        <f t="shared" si="15"/>
        <v/>
      </c>
      <c r="N88" s="86" t="s">
        <v>91</v>
      </c>
      <c r="O88" s="86">
        <f t="shared" si="16"/>
        <v>0.27365</v>
      </c>
      <c r="P88" s="86">
        <f t="shared" si="17"/>
        <v>0</v>
      </c>
      <c r="Q88" s="87">
        <v>5</v>
      </c>
      <c r="R88" s="95">
        <f>+IFERROR(VLOOKUP(N88,'Productos PD'!$C$2:$E$349,3,0),VLOOKUP(S88,'Productos PD'!$B$3:$D$349,3,0))</f>
        <v>0</v>
      </c>
    </row>
    <row r="89" spans="1:18" ht="30" hidden="1" x14ac:dyDescent="0.25">
      <c r="A89" s="87">
        <f t="shared" si="9"/>
        <v>2</v>
      </c>
      <c r="B89" s="86" t="s">
        <v>5</v>
      </c>
      <c r="C89" s="88" t="str">
        <f>IFERROR(IF(OR(B89="",B89=B88),"",VLOOKUP(B89,A!B$2:$F$469,MATCH($Q$1,A!B$1:$F$1),0)),0)</f>
        <v/>
      </c>
      <c r="D89" s="89" t="str">
        <f t="shared" si="10"/>
        <v/>
      </c>
      <c r="E89" s="90" t="str">
        <f t="shared" si="11"/>
        <v/>
      </c>
      <c r="F89" s="91" t="s">
        <v>92</v>
      </c>
      <c r="G89" s="88">
        <f>IFERROR(IF(OR(F89="",F89=F88),"",VLOOKUP(F89,A!C$2:$F$469,MATCH($Q$1,A!C$1:$F$1),0)),0)</f>
        <v>6</v>
      </c>
      <c r="H89" s="89">
        <f t="shared" si="12"/>
        <v>0</v>
      </c>
      <c r="I89" s="90">
        <f t="shared" si="13"/>
        <v>0</v>
      </c>
      <c r="K89" s="87" t="str">
        <f>IFERROR(IF(J89="","",IF(J89=J88,"",VLOOKUP(J89,A!D$2:$F$469,MATCH($Q$1,A!D$1:$F$1),0))),0)</f>
        <v/>
      </c>
      <c r="L89" s="87" t="str">
        <f t="shared" si="14"/>
        <v/>
      </c>
      <c r="M89" s="94" t="str">
        <f t="shared" si="15"/>
        <v/>
      </c>
      <c r="O89" s="86" t="str">
        <f t="shared" si="16"/>
        <v/>
      </c>
      <c r="P89" s="86" t="str">
        <f t="shared" si="17"/>
        <v/>
      </c>
      <c r="Q89" s="87">
        <v>6</v>
      </c>
      <c r="R89" s="95" t="e">
        <f>+IFERROR(VLOOKUP(N89,'Productos PD'!$C$2:$E$349,3,0),VLOOKUP(S89,'Productos PD'!$B$3:$D$349,3,0))</f>
        <v>#N/A</v>
      </c>
    </row>
    <row r="90" spans="1:18" ht="30" hidden="1" x14ac:dyDescent="0.25">
      <c r="A90" s="87">
        <f t="shared" si="9"/>
        <v>3</v>
      </c>
      <c r="B90" s="86" t="s">
        <v>5</v>
      </c>
      <c r="C90" s="88" t="str">
        <f>IFERROR(IF(OR(B90="",B90=B89),"",VLOOKUP(B90,A!B$2:$F$469,MATCH($Q$1,A!B$1:$F$1),0)),0)</f>
        <v/>
      </c>
      <c r="D90" s="89" t="str">
        <f t="shared" si="10"/>
        <v/>
      </c>
      <c r="E90" s="90" t="str">
        <f t="shared" si="11"/>
        <v/>
      </c>
      <c r="F90" s="91" t="s">
        <v>92</v>
      </c>
      <c r="G90" s="88" t="str">
        <f>IFERROR(IF(OR(F90="",F90=F89),"",VLOOKUP(F90,A!C$2:$F$469,MATCH($Q$1,A!C$1:$F$1),0)),0)</f>
        <v/>
      </c>
      <c r="H90" s="89" t="str">
        <f t="shared" si="12"/>
        <v/>
      </c>
      <c r="I90" s="90" t="str">
        <f t="shared" si="13"/>
        <v/>
      </c>
      <c r="J90" s="86" t="s">
        <v>93</v>
      </c>
      <c r="K90" s="87">
        <f>IFERROR(IF(J90="","",IF(J90=J89,"",VLOOKUP(J90,A!D$2:$F$469,MATCH($Q$1,A!D$1:$F$1),0))),0)</f>
        <v>100</v>
      </c>
      <c r="L90" s="87">
        <f t="shared" si="14"/>
        <v>0</v>
      </c>
      <c r="M90" s="94">
        <f t="shared" si="15"/>
        <v>0</v>
      </c>
      <c r="O90" s="86" t="str">
        <f t="shared" si="16"/>
        <v/>
      </c>
      <c r="P90" s="86" t="str">
        <f t="shared" si="17"/>
        <v/>
      </c>
      <c r="Q90" s="87">
        <v>100</v>
      </c>
      <c r="R90" s="95" t="e">
        <f>+IFERROR(VLOOKUP(N90,'Productos PD'!$C$2:$E$349,3,0),VLOOKUP(S90,'Productos PD'!$B$3:$D$349,3,0))</f>
        <v>#N/A</v>
      </c>
    </row>
    <row r="91" spans="1:18" ht="45" x14ac:dyDescent="0.25">
      <c r="A91" s="87">
        <f t="shared" si="9"/>
        <v>4</v>
      </c>
      <c r="B91" s="86" t="s">
        <v>5</v>
      </c>
      <c r="C91" s="88" t="str">
        <f>IFERROR(IF(OR(B91="",B91=B90),"",VLOOKUP(B91,A!B$2:$F$469,MATCH($Q$1,A!B$1:$F$1),0)),0)</f>
        <v/>
      </c>
      <c r="D91" s="89" t="str">
        <f t="shared" si="10"/>
        <v/>
      </c>
      <c r="E91" s="90" t="str">
        <f t="shared" si="11"/>
        <v/>
      </c>
      <c r="F91" s="91" t="s">
        <v>92</v>
      </c>
      <c r="G91" s="88" t="str">
        <f>IFERROR(IF(OR(F91="",F91=F90),"",VLOOKUP(F91,A!C$2:$F$469,MATCH($Q$1,A!C$1:$F$1),0)),0)</f>
        <v/>
      </c>
      <c r="H91" s="89" t="str">
        <f t="shared" si="12"/>
        <v/>
      </c>
      <c r="I91" s="90" t="str">
        <f t="shared" si="13"/>
        <v/>
      </c>
      <c r="J91" s="86" t="s">
        <v>93</v>
      </c>
      <c r="K91" s="87" t="str">
        <f>IFERROR(IF(J91="","",IF(J91=J90,"",VLOOKUP(J91,A!D$2:$F$469,MATCH($Q$1,A!D$1:$F$1),0))),0)</f>
        <v/>
      </c>
      <c r="L91" s="87" t="str">
        <f t="shared" si="14"/>
        <v/>
      </c>
      <c r="M91" s="94" t="str">
        <f t="shared" si="15"/>
        <v/>
      </c>
      <c r="N91" s="86" t="s">
        <v>94</v>
      </c>
      <c r="O91" s="86">
        <f t="shared" si="16"/>
        <v>51.838000000000001</v>
      </c>
      <c r="P91" s="86">
        <f t="shared" si="17"/>
        <v>0</v>
      </c>
      <c r="Q91" s="87">
        <v>51.838000000000001</v>
      </c>
      <c r="R91" s="95">
        <f>+IFERROR(VLOOKUP(N91,'Productos PD'!$C$2:$E$349,3,0),VLOOKUP(S91,'Productos PD'!$B$3:$D$349,3,0))</f>
        <v>0</v>
      </c>
    </row>
    <row r="92" spans="1:18" ht="45" x14ac:dyDescent="0.25">
      <c r="A92" s="87">
        <f t="shared" si="9"/>
        <v>4</v>
      </c>
      <c r="B92" s="86" t="s">
        <v>5</v>
      </c>
      <c r="C92" s="88" t="str">
        <f>IFERROR(IF(OR(B92="",B92=B91),"",VLOOKUP(B92,A!B$2:$F$469,MATCH($Q$1,A!B$1:$F$1),0)),0)</f>
        <v/>
      </c>
      <c r="D92" s="89" t="str">
        <f t="shared" si="10"/>
        <v/>
      </c>
      <c r="E92" s="90" t="str">
        <f t="shared" si="11"/>
        <v/>
      </c>
      <c r="F92" s="91" t="s">
        <v>92</v>
      </c>
      <c r="G92" s="88" t="str">
        <f>IFERROR(IF(OR(F92="",F92=F91),"",VLOOKUP(F92,A!C$2:$F$469,MATCH($Q$1,A!C$1:$F$1),0)),0)</f>
        <v/>
      </c>
      <c r="H92" s="89" t="str">
        <f t="shared" si="12"/>
        <v/>
      </c>
      <c r="I92" s="90" t="str">
        <f t="shared" si="13"/>
        <v/>
      </c>
      <c r="J92" s="86" t="s">
        <v>93</v>
      </c>
      <c r="K92" s="87" t="str">
        <f>IFERROR(IF(J92="","",IF(J92=J91,"",VLOOKUP(J92,A!D$2:$F$469,MATCH($Q$1,A!D$1:$F$1),0))),0)</f>
        <v/>
      </c>
      <c r="L92" s="87" t="str">
        <f t="shared" si="14"/>
        <v/>
      </c>
      <c r="M92" s="94" t="str">
        <f t="shared" si="15"/>
        <v/>
      </c>
      <c r="N92" s="86" t="s">
        <v>95</v>
      </c>
      <c r="O92" s="86">
        <f t="shared" si="16"/>
        <v>21.9</v>
      </c>
      <c r="P92" s="86">
        <f t="shared" si="17"/>
        <v>0</v>
      </c>
      <c r="Q92" s="87">
        <v>21.9</v>
      </c>
      <c r="R92" s="95">
        <f>+IFERROR(VLOOKUP(N92,'Productos PD'!$C$2:$E$349,3,0),VLOOKUP(S92,'Productos PD'!$B$3:$D$349,3,0))</f>
        <v>0</v>
      </c>
    </row>
    <row r="93" spans="1:18" ht="45" x14ac:dyDescent="0.25">
      <c r="A93" s="87">
        <f t="shared" si="9"/>
        <v>4</v>
      </c>
      <c r="B93" s="86" t="s">
        <v>5</v>
      </c>
      <c r="C93" s="88" t="str">
        <f>IFERROR(IF(OR(B93="",B93=B92),"",VLOOKUP(B93,A!B$2:$F$469,MATCH($Q$1,A!B$1:$F$1),0)),0)</f>
        <v/>
      </c>
      <c r="D93" s="89" t="str">
        <f t="shared" si="10"/>
        <v/>
      </c>
      <c r="E93" s="90" t="str">
        <f t="shared" si="11"/>
        <v/>
      </c>
      <c r="F93" s="91" t="s">
        <v>92</v>
      </c>
      <c r="G93" s="88" t="str">
        <f>IFERROR(IF(OR(F93="",F93=F92),"",VLOOKUP(F93,A!C$2:$F$469,MATCH($Q$1,A!C$1:$F$1),0)),0)</f>
        <v/>
      </c>
      <c r="H93" s="89" t="str">
        <f t="shared" si="12"/>
        <v/>
      </c>
      <c r="I93" s="90" t="str">
        <f t="shared" si="13"/>
        <v/>
      </c>
      <c r="J93" s="86" t="s">
        <v>93</v>
      </c>
      <c r="K93" s="87" t="str">
        <f>IFERROR(IF(J93="","",IF(J93=J92,"",VLOOKUP(J93,A!D$2:$F$469,MATCH($Q$1,A!D$1:$F$1),0))),0)</f>
        <v/>
      </c>
      <c r="L93" s="87" t="str">
        <f t="shared" si="14"/>
        <v/>
      </c>
      <c r="M93" s="94" t="str">
        <f t="shared" si="15"/>
        <v/>
      </c>
      <c r="N93" s="86" t="s">
        <v>96</v>
      </c>
      <c r="O93" s="86">
        <f t="shared" si="16"/>
        <v>4.6630000000000003</v>
      </c>
      <c r="P93" s="86">
        <f t="shared" si="17"/>
        <v>0</v>
      </c>
      <c r="Q93" s="87">
        <v>4.6630000000000003</v>
      </c>
      <c r="R93" s="95">
        <f>+IFERROR(VLOOKUP(N93,'Productos PD'!$C$2:$E$349,3,0),VLOOKUP(S93,'Productos PD'!$B$3:$D$349,3,0))</f>
        <v>0</v>
      </c>
    </row>
    <row r="94" spans="1:18" ht="75" x14ac:dyDescent="0.25">
      <c r="A94" s="87">
        <f t="shared" si="9"/>
        <v>4</v>
      </c>
      <c r="B94" s="86" t="s">
        <v>5</v>
      </c>
      <c r="C94" s="88" t="str">
        <f>IFERROR(IF(OR(B94="",B94=B93),"",VLOOKUP(B94,A!B$2:$F$469,MATCH($Q$1,A!B$1:$F$1),0)),0)</f>
        <v/>
      </c>
      <c r="D94" s="89" t="str">
        <f t="shared" si="10"/>
        <v/>
      </c>
      <c r="E94" s="90" t="str">
        <f t="shared" si="11"/>
        <v/>
      </c>
      <c r="F94" s="91" t="s">
        <v>92</v>
      </c>
      <c r="G94" s="88" t="str">
        <f>IFERROR(IF(OR(F94="",F94=F93),"",VLOOKUP(F94,A!C$2:$F$469,MATCH($Q$1,A!C$1:$F$1),0)),0)</f>
        <v/>
      </c>
      <c r="H94" s="89" t="str">
        <f t="shared" si="12"/>
        <v/>
      </c>
      <c r="I94" s="90" t="str">
        <f t="shared" si="13"/>
        <v/>
      </c>
      <c r="J94" s="86" t="s">
        <v>93</v>
      </c>
      <c r="K94" s="87" t="str">
        <f>IFERROR(IF(J94="","",IF(J94=J93,"",VLOOKUP(J94,A!D$2:$F$469,MATCH($Q$1,A!D$1:$F$1),0))),0)</f>
        <v/>
      </c>
      <c r="L94" s="87" t="str">
        <f t="shared" si="14"/>
        <v/>
      </c>
      <c r="M94" s="94" t="str">
        <f t="shared" si="15"/>
        <v/>
      </c>
      <c r="N94" s="86" t="s">
        <v>97</v>
      </c>
      <c r="O94" s="86">
        <f t="shared" si="16"/>
        <v>6.7810000000000006</v>
      </c>
      <c r="P94" s="86">
        <f t="shared" si="17"/>
        <v>0</v>
      </c>
      <c r="Q94" s="87">
        <v>6.7809999999999997</v>
      </c>
      <c r="R94" s="95">
        <f>+IFERROR(VLOOKUP(N94,'Productos PD'!$C$2:$E$349,3,0),VLOOKUP(S94,'Productos PD'!$B$3:$D$349,3,0))</f>
        <v>0</v>
      </c>
    </row>
    <row r="95" spans="1:18" ht="45" x14ac:dyDescent="0.25">
      <c r="A95" s="87">
        <f t="shared" si="9"/>
        <v>4</v>
      </c>
      <c r="B95" s="86" t="s">
        <v>5</v>
      </c>
      <c r="C95" s="88" t="str">
        <f>IFERROR(IF(OR(B95="",B95=B94),"",VLOOKUP(B95,A!B$2:$F$469,MATCH($Q$1,A!B$1:$F$1),0)),0)</f>
        <v/>
      </c>
      <c r="D95" s="89" t="str">
        <f t="shared" si="10"/>
        <v/>
      </c>
      <c r="E95" s="90" t="str">
        <f t="shared" si="11"/>
        <v/>
      </c>
      <c r="F95" s="91" t="s">
        <v>92</v>
      </c>
      <c r="G95" s="88" t="str">
        <f>IFERROR(IF(OR(F95="",F95=F94),"",VLOOKUP(F95,A!C$2:$F$469,MATCH($Q$1,A!C$1:$F$1),0)),0)</f>
        <v/>
      </c>
      <c r="H95" s="89" t="str">
        <f t="shared" si="12"/>
        <v/>
      </c>
      <c r="I95" s="90" t="str">
        <f t="shared" si="13"/>
        <v/>
      </c>
      <c r="J95" s="86" t="s">
        <v>93</v>
      </c>
      <c r="K95" s="87" t="str">
        <f>IFERROR(IF(J95="","",IF(J95=J94,"",VLOOKUP(J95,A!D$2:$F$469,MATCH($Q$1,A!D$1:$F$1),0))),0)</f>
        <v/>
      </c>
      <c r="L95" s="87" t="str">
        <f t="shared" si="14"/>
        <v/>
      </c>
      <c r="M95" s="94" t="str">
        <f t="shared" si="15"/>
        <v/>
      </c>
      <c r="N95" s="86" t="s">
        <v>98</v>
      </c>
      <c r="O95" s="86">
        <f t="shared" si="16"/>
        <v>2.7160000000000002</v>
      </c>
      <c r="P95" s="86">
        <f t="shared" si="17"/>
        <v>0</v>
      </c>
      <c r="Q95" s="87">
        <v>2.7160000000000002</v>
      </c>
      <c r="R95" s="95">
        <f>+IFERROR(VLOOKUP(N95,'Productos PD'!$C$2:$E$349,3,0),VLOOKUP(S95,'Productos PD'!$B$3:$D$349,3,0))</f>
        <v>0</v>
      </c>
    </row>
    <row r="96" spans="1:18" ht="45" x14ac:dyDescent="0.25">
      <c r="A96" s="87">
        <f t="shared" si="9"/>
        <v>4</v>
      </c>
      <c r="B96" s="86" t="s">
        <v>5</v>
      </c>
      <c r="C96" s="88" t="str">
        <f>IFERROR(IF(OR(B96="",B96=B95),"",VLOOKUP(B96,A!B$2:$F$469,MATCH($Q$1,A!B$1:$F$1),0)),0)</f>
        <v/>
      </c>
      <c r="D96" s="89" t="str">
        <f t="shared" si="10"/>
        <v/>
      </c>
      <c r="E96" s="90" t="str">
        <f t="shared" si="11"/>
        <v/>
      </c>
      <c r="F96" s="91" t="s">
        <v>92</v>
      </c>
      <c r="G96" s="88" t="str">
        <f>IFERROR(IF(OR(F96="",F96=F95),"",VLOOKUP(F96,A!C$2:$F$469,MATCH($Q$1,A!C$1:$F$1),0)),0)</f>
        <v/>
      </c>
      <c r="H96" s="89" t="str">
        <f t="shared" si="12"/>
        <v/>
      </c>
      <c r="I96" s="90" t="str">
        <f t="shared" si="13"/>
        <v/>
      </c>
      <c r="J96" s="86" t="s">
        <v>93</v>
      </c>
      <c r="K96" s="87" t="str">
        <f>IFERROR(IF(J96="","",IF(J96=J95,"",VLOOKUP(J96,A!D$2:$F$469,MATCH($Q$1,A!D$1:$F$1),0))),0)</f>
        <v/>
      </c>
      <c r="L96" s="87" t="str">
        <f t="shared" si="14"/>
        <v/>
      </c>
      <c r="M96" s="94" t="str">
        <f t="shared" si="15"/>
        <v/>
      </c>
      <c r="N96" s="86" t="s">
        <v>790</v>
      </c>
      <c r="O96" s="86">
        <f t="shared" si="16"/>
        <v>5.1470000000000002</v>
      </c>
      <c r="P96" s="86">
        <f t="shared" si="17"/>
        <v>0</v>
      </c>
      <c r="Q96" s="87">
        <v>5.1470000000000002</v>
      </c>
      <c r="R96" s="95">
        <f>+IFERROR(VLOOKUP(N96,'Productos PD'!$C$2:$E$349,3,0),VLOOKUP(S96,'Productos PD'!$B$3:$D$349,3,0))</f>
        <v>0</v>
      </c>
    </row>
    <row r="97" spans="1:18" ht="60" x14ac:dyDescent="0.25">
      <c r="A97" s="87">
        <f t="shared" si="9"/>
        <v>4</v>
      </c>
      <c r="B97" s="86" t="s">
        <v>5</v>
      </c>
      <c r="C97" s="88" t="str">
        <f>IFERROR(IF(OR(B97="",B97=B96),"",VLOOKUP(B97,A!B$2:$F$469,MATCH($Q$1,A!B$1:$F$1),0)),0)</f>
        <v/>
      </c>
      <c r="D97" s="89" t="str">
        <f t="shared" si="10"/>
        <v/>
      </c>
      <c r="E97" s="90" t="str">
        <f t="shared" si="11"/>
        <v/>
      </c>
      <c r="F97" s="91" t="s">
        <v>92</v>
      </c>
      <c r="G97" s="88" t="str">
        <f>IFERROR(IF(OR(F97="",F97=F96),"",VLOOKUP(F97,A!C$2:$F$469,MATCH($Q$1,A!C$1:$F$1),0)),0)</f>
        <v/>
      </c>
      <c r="H97" s="89" t="str">
        <f t="shared" si="12"/>
        <v/>
      </c>
      <c r="I97" s="90" t="str">
        <f t="shared" si="13"/>
        <v/>
      </c>
      <c r="J97" s="86" t="s">
        <v>93</v>
      </c>
      <c r="K97" s="87" t="str">
        <f>IFERROR(IF(J97="","",IF(J97=J96,"",VLOOKUP(J97,A!D$2:$F$469,MATCH($Q$1,A!D$1:$F$1),0))),0)</f>
        <v/>
      </c>
      <c r="L97" s="87" t="str">
        <f t="shared" si="14"/>
        <v/>
      </c>
      <c r="M97" s="94" t="str">
        <f t="shared" si="15"/>
        <v/>
      </c>
      <c r="N97" s="86" t="s">
        <v>789</v>
      </c>
      <c r="O97" s="86">
        <f t="shared" si="16"/>
        <v>3.6030000000000002</v>
      </c>
      <c r="P97" s="86">
        <f t="shared" si="17"/>
        <v>0</v>
      </c>
      <c r="Q97" s="87">
        <v>3.6030000000000002</v>
      </c>
      <c r="R97" s="95">
        <f>+IFERROR(VLOOKUP(N97,'Productos PD'!$C$2:$E$349,3,0),VLOOKUP(S97,'Productos PD'!$B$3:$D$349,3,0))</f>
        <v>0</v>
      </c>
    </row>
    <row r="98" spans="1:18" ht="30" x14ac:dyDescent="0.25">
      <c r="A98" s="87">
        <f t="shared" si="9"/>
        <v>4</v>
      </c>
      <c r="B98" s="86" t="s">
        <v>5</v>
      </c>
      <c r="C98" s="88" t="str">
        <f>IFERROR(IF(OR(B98="",B98=B97),"",VLOOKUP(B98,A!B$2:$F$469,MATCH($Q$1,A!B$1:$F$1),0)),0)</f>
        <v/>
      </c>
      <c r="D98" s="89" t="str">
        <f t="shared" si="10"/>
        <v/>
      </c>
      <c r="E98" s="90" t="str">
        <f t="shared" si="11"/>
        <v/>
      </c>
      <c r="F98" s="91" t="s">
        <v>92</v>
      </c>
      <c r="G98" s="88" t="str">
        <f>IFERROR(IF(OR(F98="",F98=F97),"",VLOOKUP(F98,A!C$2:$F$469,MATCH($Q$1,A!C$1:$F$1),0)),0)</f>
        <v/>
      </c>
      <c r="H98" s="89" t="str">
        <f t="shared" si="12"/>
        <v/>
      </c>
      <c r="I98" s="90" t="str">
        <f t="shared" si="13"/>
        <v/>
      </c>
      <c r="J98" s="86" t="s">
        <v>93</v>
      </c>
      <c r="K98" s="87" t="str">
        <f>IFERROR(IF(J98="","",IF(J98=J97,"",VLOOKUP(J98,A!D$2:$F$469,MATCH($Q$1,A!D$1:$F$1),0))),0)</f>
        <v/>
      </c>
      <c r="L98" s="87" t="str">
        <f t="shared" si="14"/>
        <v/>
      </c>
      <c r="M98" s="94" t="str">
        <f t="shared" si="15"/>
        <v/>
      </c>
      <c r="N98" s="86" t="s">
        <v>101</v>
      </c>
      <c r="O98" s="86">
        <f t="shared" si="16"/>
        <v>3.3519999999999999</v>
      </c>
      <c r="P98" s="86">
        <f t="shared" si="17"/>
        <v>0</v>
      </c>
      <c r="Q98" s="87">
        <v>3.3519999999999999</v>
      </c>
      <c r="R98" s="95">
        <f>+IFERROR(VLOOKUP(N98,'Productos PD'!$C$2:$E$349,3,0),VLOOKUP(S98,'Productos PD'!$B$3:$D$349,3,0))</f>
        <v>0</v>
      </c>
    </row>
    <row r="99" spans="1:18" ht="30" hidden="1" x14ac:dyDescent="0.25">
      <c r="A99" s="87">
        <f t="shared" si="9"/>
        <v>2</v>
      </c>
      <c r="B99" s="86" t="s">
        <v>5</v>
      </c>
      <c r="C99" s="88" t="str">
        <f>IFERROR(IF(OR(B99="",B99=B98),"",VLOOKUP(B99,A!B$2:$F$469,MATCH($Q$1,A!B$1:$F$1),0)),0)</f>
        <v/>
      </c>
      <c r="D99" s="89" t="str">
        <f t="shared" si="10"/>
        <v/>
      </c>
      <c r="E99" s="90" t="str">
        <f t="shared" si="11"/>
        <v/>
      </c>
      <c r="F99" s="91" t="s">
        <v>102</v>
      </c>
      <c r="G99" s="88">
        <f>IFERROR(IF(OR(F99="",F99=F98),"",VLOOKUP(F99,A!C$2:$F$469,MATCH($Q$1,A!C$1:$F$1),0)),0)</f>
        <v>2</v>
      </c>
      <c r="H99" s="89">
        <f t="shared" si="12"/>
        <v>0.73399613714285705</v>
      </c>
      <c r="I99" s="90">
        <f t="shared" si="13"/>
        <v>0.36699806857142853</v>
      </c>
      <c r="K99" s="87" t="str">
        <f>IFERROR(IF(J99="","",IF(J99=J98,"",VLOOKUP(J99,A!D$2:$F$469,MATCH($Q$1,A!D$1:$F$1),0))),0)</f>
        <v/>
      </c>
      <c r="L99" s="87" t="str">
        <f t="shared" si="14"/>
        <v/>
      </c>
      <c r="M99" s="94" t="str">
        <f t="shared" si="15"/>
        <v/>
      </c>
      <c r="O99" s="86" t="str">
        <f t="shared" si="16"/>
        <v/>
      </c>
      <c r="P99" s="86" t="str">
        <f t="shared" si="17"/>
        <v/>
      </c>
      <c r="Q99" s="87">
        <v>2</v>
      </c>
      <c r="R99" s="95" t="e">
        <f>+IFERROR(VLOOKUP(N99,'Productos PD'!$C$2:$E$349,3,0),VLOOKUP(S99,'Productos PD'!$B$3:$D$349,3,0))</f>
        <v>#N/A</v>
      </c>
    </row>
    <row r="100" spans="1:18" ht="30" hidden="1" x14ac:dyDescent="0.25">
      <c r="A100" s="87">
        <f t="shared" si="9"/>
        <v>3</v>
      </c>
      <c r="B100" s="86" t="s">
        <v>5</v>
      </c>
      <c r="C100" s="88" t="str">
        <f>IFERROR(IF(OR(B100="",B100=B99),"",VLOOKUP(B100,A!B$2:$F$469,MATCH($Q$1,A!B$1:$F$1),0)),0)</f>
        <v/>
      </c>
      <c r="D100" s="89" t="str">
        <f t="shared" si="10"/>
        <v/>
      </c>
      <c r="E100" s="90" t="str">
        <f t="shared" si="11"/>
        <v/>
      </c>
      <c r="F100" s="91" t="s">
        <v>102</v>
      </c>
      <c r="G100" s="88" t="str">
        <f>IFERROR(IF(OR(F100="",F100=F99),"",VLOOKUP(F100,A!C$2:$F$469,MATCH($Q$1,A!C$1:$F$1),0)),0)</f>
        <v/>
      </c>
      <c r="H100" s="89" t="str">
        <f t="shared" si="12"/>
        <v/>
      </c>
      <c r="I100" s="90" t="str">
        <f t="shared" si="13"/>
        <v/>
      </c>
      <c r="J100" s="86" t="s">
        <v>103</v>
      </c>
      <c r="K100" s="87">
        <f>IFERROR(IF(J100="","",IF(J100=J99,"",VLOOKUP(J100,A!D$2:$F$469,MATCH($Q$1,A!D$1:$F$1),0))),0)</f>
        <v>24.308</v>
      </c>
      <c r="L100" s="87">
        <f t="shared" si="14"/>
        <v>0</v>
      </c>
      <c r="M100" s="94">
        <f t="shared" si="15"/>
        <v>0</v>
      </c>
      <c r="O100" s="86" t="str">
        <f t="shared" si="16"/>
        <v/>
      </c>
      <c r="P100" s="86" t="str">
        <f t="shared" si="17"/>
        <v/>
      </c>
      <c r="Q100" s="87">
        <v>24.308</v>
      </c>
      <c r="R100" s="95" t="e">
        <f>+IFERROR(VLOOKUP(N100,'Productos PD'!$C$2:$E$349,3,0),VLOOKUP(S100,'Productos PD'!$B$3:$D$349,3,0))</f>
        <v>#N/A</v>
      </c>
    </row>
    <row r="101" spans="1:18" ht="30" x14ac:dyDescent="0.25">
      <c r="A101" s="87">
        <f t="shared" si="9"/>
        <v>4</v>
      </c>
      <c r="B101" s="86" t="s">
        <v>5</v>
      </c>
      <c r="C101" s="88" t="str">
        <f>IFERROR(IF(OR(B101="",B101=B100),"",VLOOKUP(B101,A!B$2:$F$469,MATCH($Q$1,A!B$1:$F$1),0)),0)</f>
        <v/>
      </c>
      <c r="D101" s="89" t="str">
        <f t="shared" si="10"/>
        <v/>
      </c>
      <c r="E101" s="90" t="str">
        <f t="shared" si="11"/>
        <v/>
      </c>
      <c r="F101" s="91" t="s">
        <v>102</v>
      </c>
      <c r="G101" s="88" t="str">
        <f>IFERROR(IF(OR(F101="",F101=F100),"",VLOOKUP(F101,A!C$2:$F$469,MATCH($Q$1,A!C$1:$F$1),0)),0)</f>
        <v/>
      </c>
      <c r="H101" s="89" t="str">
        <f t="shared" si="12"/>
        <v/>
      </c>
      <c r="I101" s="90" t="str">
        <f t="shared" si="13"/>
        <v/>
      </c>
      <c r="J101" s="86" t="s">
        <v>103</v>
      </c>
      <c r="K101" s="87" t="str">
        <f>IFERROR(IF(J101="","",IF(J101=J100,"",VLOOKUP(J101,A!D$2:$F$469,MATCH($Q$1,A!D$1:$F$1),0))),0)</f>
        <v/>
      </c>
      <c r="L101" s="87" t="str">
        <f t="shared" si="14"/>
        <v/>
      </c>
      <c r="M101" s="94" t="str">
        <f t="shared" si="15"/>
        <v/>
      </c>
      <c r="N101" s="86" t="s">
        <v>104</v>
      </c>
      <c r="O101" s="86">
        <f t="shared" si="16"/>
        <v>23.092599999999997</v>
      </c>
      <c r="P101" s="86">
        <f t="shared" si="17"/>
        <v>0</v>
      </c>
      <c r="Q101" s="87">
        <v>95</v>
      </c>
      <c r="R101" s="95">
        <f>+IFERROR(VLOOKUP(N101,'Productos PD'!$C$2:$E$349,3,0),VLOOKUP(S101,'Productos PD'!$B$3:$D$349,3,0))</f>
        <v>0</v>
      </c>
    </row>
    <row r="102" spans="1:18" ht="30" x14ac:dyDescent="0.25">
      <c r="A102" s="87">
        <f t="shared" si="9"/>
        <v>4</v>
      </c>
      <c r="B102" s="86" t="s">
        <v>5</v>
      </c>
      <c r="C102" s="88" t="str">
        <f>IFERROR(IF(OR(B102="",B102=B101),"",VLOOKUP(B102,A!B$2:$F$469,MATCH($Q$1,A!B$1:$F$1),0)),0)</f>
        <v/>
      </c>
      <c r="D102" s="89" t="str">
        <f t="shared" si="10"/>
        <v/>
      </c>
      <c r="E102" s="90" t="str">
        <f t="shared" si="11"/>
        <v/>
      </c>
      <c r="F102" s="91" t="s">
        <v>102</v>
      </c>
      <c r="G102" s="88" t="str">
        <f>IFERROR(IF(OR(F102="",F102=F101),"",VLOOKUP(F102,A!C$2:$F$469,MATCH($Q$1,A!C$1:$F$1),0)),0)</f>
        <v/>
      </c>
      <c r="H102" s="89" t="str">
        <f t="shared" si="12"/>
        <v/>
      </c>
      <c r="I102" s="90" t="str">
        <f t="shared" si="13"/>
        <v/>
      </c>
      <c r="J102" s="86" t="s">
        <v>103</v>
      </c>
      <c r="K102" s="87" t="str">
        <f>IFERROR(IF(J102="","",IF(J102=J101,"",VLOOKUP(J102,A!D$2:$F$469,MATCH($Q$1,A!D$1:$F$1),0))),0)</f>
        <v/>
      </c>
      <c r="L102" s="87" t="str">
        <f t="shared" si="14"/>
        <v/>
      </c>
      <c r="M102" s="94" t="str">
        <f t="shared" si="15"/>
        <v/>
      </c>
      <c r="N102" s="86" t="s">
        <v>105</v>
      </c>
      <c r="O102" s="86">
        <f t="shared" si="16"/>
        <v>1.2153999999999998</v>
      </c>
      <c r="P102" s="86">
        <f t="shared" si="17"/>
        <v>0</v>
      </c>
      <c r="Q102" s="87">
        <v>5</v>
      </c>
      <c r="R102" s="95">
        <f>+IFERROR(VLOOKUP(N102,'Productos PD'!$C$2:$E$349,3,0),VLOOKUP(S102,'Productos PD'!$B$3:$D$349,3,0))</f>
        <v>0</v>
      </c>
    </row>
    <row r="103" spans="1:18" ht="30" hidden="1" x14ac:dyDescent="0.25">
      <c r="A103" s="87">
        <f t="shared" si="9"/>
        <v>3</v>
      </c>
      <c r="B103" s="86" t="s">
        <v>5</v>
      </c>
      <c r="C103" s="88" t="str">
        <f>IFERROR(IF(OR(B103="",B103=B102),"",VLOOKUP(B103,A!B$2:$F$469,MATCH($Q$1,A!B$1:$F$1),0)),0)</f>
        <v/>
      </c>
      <c r="D103" s="89" t="str">
        <f t="shared" si="10"/>
        <v/>
      </c>
      <c r="E103" s="90" t="str">
        <f t="shared" si="11"/>
        <v/>
      </c>
      <c r="F103" s="91" t="s">
        <v>102</v>
      </c>
      <c r="G103" s="88" t="str">
        <f>IFERROR(IF(OR(F103="",F103=F102),"",VLOOKUP(F103,A!C$2:$F$469,MATCH($Q$1,A!C$1:$F$1),0)),0)</f>
        <v/>
      </c>
      <c r="H103" s="89" t="str">
        <f t="shared" si="12"/>
        <v/>
      </c>
      <c r="I103" s="90" t="str">
        <f t="shared" si="13"/>
        <v/>
      </c>
      <c r="J103" s="86" t="s">
        <v>106</v>
      </c>
      <c r="K103" s="87">
        <f>IFERROR(IF(J103="","",IF(J103=J102,"",VLOOKUP(J103,A!D$2:$F$469,MATCH($Q$1,A!D$1:$F$1),0))),0)</f>
        <v>75.691999999999993</v>
      </c>
      <c r="L103" s="87">
        <f t="shared" si="14"/>
        <v>36.699806857142853</v>
      </c>
      <c r="M103" s="94">
        <f t="shared" si="15"/>
        <v>0.48485714285714288</v>
      </c>
      <c r="O103" s="86" t="str">
        <f t="shared" si="16"/>
        <v/>
      </c>
      <c r="P103" s="86" t="str">
        <f t="shared" si="17"/>
        <v/>
      </c>
      <c r="Q103" s="87">
        <v>75.691999999999993</v>
      </c>
      <c r="R103" s="95" t="e">
        <f>+IFERROR(VLOOKUP(N103,'Productos PD'!$C$2:$E$349,3,0),VLOOKUP(S103,'Productos PD'!$B$3:$D$349,3,0))</f>
        <v>#N/A</v>
      </c>
    </row>
    <row r="104" spans="1:18" ht="30" x14ac:dyDescent="0.25">
      <c r="A104" s="87">
        <f t="shared" si="9"/>
        <v>4</v>
      </c>
      <c r="B104" s="86" t="s">
        <v>5</v>
      </c>
      <c r="C104" s="88" t="str">
        <f>IFERROR(IF(OR(B104="",B104=B103),"",VLOOKUP(B104,A!B$2:$F$469,MATCH($Q$1,A!B$1:$F$1),0)),0)</f>
        <v/>
      </c>
      <c r="D104" s="89" t="str">
        <f t="shared" si="10"/>
        <v/>
      </c>
      <c r="E104" s="90" t="str">
        <f t="shared" si="11"/>
        <v/>
      </c>
      <c r="F104" s="91" t="s">
        <v>102</v>
      </c>
      <c r="G104" s="88" t="str">
        <f>IFERROR(IF(OR(F104="",F104=F103),"",VLOOKUP(F104,A!C$2:$F$469,MATCH($Q$1,A!C$1:$F$1),0)),0)</f>
        <v/>
      </c>
      <c r="H104" s="89" t="str">
        <f t="shared" si="12"/>
        <v/>
      </c>
      <c r="I104" s="90" t="str">
        <f t="shared" si="13"/>
        <v/>
      </c>
      <c r="J104" s="86" t="s">
        <v>106</v>
      </c>
      <c r="K104" s="87" t="str">
        <f>IFERROR(IF(J104="","",IF(J104=J103,"",VLOOKUP(J104,A!D$2:$F$469,MATCH($Q$1,A!D$1:$F$1),0))),0)</f>
        <v/>
      </c>
      <c r="L104" s="87" t="str">
        <f t="shared" si="14"/>
        <v/>
      </c>
      <c r="M104" s="94" t="str">
        <f t="shared" si="15"/>
        <v/>
      </c>
      <c r="N104" s="86" t="s">
        <v>785</v>
      </c>
      <c r="O104" s="86">
        <f t="shared" si="16"/>
        <v>13.624559999999999</v>
      </c>
      <c r="P104" s="86">
        <f t="shared" si="17"/>
        <v>13.624559999999999</v>
      </c>
      <c r="Q104" s="87">
        <v>18</v>
      </c>
      <c r="R104" s="95">
        <f>+IFERROR(VLOOKUP(N104,'Productos PD'!$C$2:$E$349,3,0),VLOOKUP(S104,'Productos PD'!$B$3:$D$349,3,0))</f>
        <v>1</v>
      </c>
    </row>
    <row r="105" spans="1:18" ht="75" x14ac:dyDescent="0.25">
      <c r="A105" s="87">
        <f t="shared" si="9"/>
        <v>4</v>
      </c>
      <c r="B105" s="86" t="s">
        <v>5</v>
      </c>
      <c r="C105" s="88" t="str">
        <f>IFERROR(IF(OR(B105="",B105=B104),"",VLOOKUP(B105,A!B$2:$F$469,MATCH($Q$1,A!B$1:$F$1),0)),0)</f>
        <v/>
      </c>
      <c r="D105" s="89" t="str">
        <f t="shared" si="10"/>
        <v/>
      </c>
      <c r="E105" s="90" t="str">
        <f t="shared" si="11"/>
        <v/>
      </c>
      <c r="F105" s="91" t="s">
        <v>102</v>
      </c>
      <c r="G105" s="88" t="str">
        <f>IFERROR(IF(OR(F105="",F105=F104),"",VLOOKUP(F105,A!C$2:$F$469,MATCH($Q$1,A!C$1:$F$1),0)),0)</f>
        <v/>
      </c>
      <c r="H105" s="89" t="str">
        <f t="shared" si="12"/>
        <v/>
      </c>
      <c r="I105" s="90" t="str">
        <f t="shared" si="13"/>
        <v/>
      </c>
      <c r="J105" s="86" t="s">
        <v>106</v>
      </c>
      <c r="K105" s="87" t="str">
        <f>IFERROR(IF(J105="","",IF(J105=J104,"",VLOOKUP(J105,A!D$2:$F$469,MATCH($Q$1,A!D$1:$F$1),0))),0)</f>
        <v/>
      </c>
      <c r="L105" s="87" t="str">
        <f t="shared" si="14"/>
        <v/>
      </c>
      <c r="M105" s="94" t="str">
        <f t="shared" si="15"/>
        <v/>
      </c>
      <c r="N105" s="86" t="s">
        <v>108</v>
      </c>
      <c r="O105" s="86">
        <f t="shared" si="16"/>
        <v>12.86764</v>
      </c>
      <c r="P105" s="86">
        <f t="shared" si="17"/>
        <v>12.86764</v>
      </c>
      <c r="Q105" s="87">
        <v>17</v>
      </c>
      <c r="R105" s="95">
        <f>+IFERROR(VLOOKUP(N105,'Productos PD'!$C$2:$E$349,3,0),VLOOKUP(S105,'Productos PD'!$B$3:$D$349,3,0))</f>
        <v>1</v>
      </c>
    </row>
    <row r="106" spans="1:18" ht="45" x14ac:dyDescent="0.25">
      <c r="A106" s="87">
        <f t="shared" si="9"/>
        <v>4</v>
      </c>
      <c r="B106" s="86" t="s">
        <v>5</v>
      </c>
      <c r="C106" s="88" t="str">
        <f>IFERROR(IF(OR(B106="",B106=B105),"",VLOOKUP(B106,A!B$2:$F$469,MATCH($Q$1,A!B$1:$F$1),0)),0)</f>
        <v/>
      </c>
      <c r="D106" s="89" t="str">
        <f t="shared" si="10"/>
        <v/>
      </c>
      <c r="E106" s="90" t="str">
        <f t="shared" si="11"/>
        <v/>
      </c>
      <c r="F106" s="91" t="s">
        <v>102</v>
      </c>
      <c r="G106" s="88" t="str">
        <f>IFERROR(IF(OR(F106="",F106=F105),"",VLOOKUP(F106,A!C$2:$F$469,MATCH($Q$1,A!C$1:$F$1),0)),0)</f>
        <v/>
      </c>
      <c r="H106" s="89" t="str">
        <f t="shared" si="12"/>
        <v/>
      </c>
      <c r="I106" s="90" t="str">
        <f t="shared" si="13"/>
        <v/>
      </c>
      <c r="J106" s="86" t="s">
        <v>106</v>
      </c>
      <c r="K106" s="87" t="str">
        <f>IFERROR(IF(J106="","",IF(J106=J105,"",VLOOKUP(J106,A!D$2:$F$469,MATCH($Q$1,A!D$1:$F$1),0))),0)</f>
        <v/>
      </c>
      <c r="L106" s="87" t="str">
        <f t="shared" si="14"/>
        <v/>
      </c>
      <c r="M106" s="94" t="str">
        <f t="shared" si="15"/>
        <v/>
      </c>
      <c r="N106" s="86" t="s">
        <v>109</v>
      </c>
      <c r="O106" s="86">
        <f t="shared" si="16"/>
        <v>34.061399999999999</v>
      </c>
      <c r="P106" s="86">
        <f t="shared" si="17"/>
        <v>0</v>
      </c>
      <c r="Q106" s="87">
        <v>45</v>
      </c>
      <c r="R106" s="95">
        <f>+IFERROR(VLOOKUP(N106,'Productos PD'!$C$2:$E$349,3,0),VLOOKUP(S106,'Productos PD'!$B$3:$D$349,3,0))</f>
        <v>0</v>
      </c>
    </row>
    <row r="107" spans="1:18" ht="60" x14ac:dyDescent="0.25">
      <c r="A107" s="87">
        <f t="shared" si="9"/>
        <v>4</v>
      </c>
      <c r="B107" s="86" t="s">
        <v>5</v>
      </c>
      <c r="C107" s="88" t="str">
        <f>IFERROR(IF(OR(B107="",B107=B106),"",VLOOKUP(B107,A!B$2:$F$469,MATCH($Q$1,A!B$1:$F$1),0)),0)</f>
        <v/>
      </c>
      <c r="D107" s="89" t="str">
        <f t="shared" si="10"/>
        <v/>
      </c>
      <c r="E107" s="90" t="str">
        <f t="shared" si="11"/>
        <v/>
      </c>
      <c r="F107" s="91" t="s">
        <v>102</v>
      </c>
      <c r="G107" s="88" t="str">
        <f>IFERROR(IF(OR(F107="",F107=F106),"",VLOOKUP(F107,A!C$2:$F$469,MATCH($Q$1,A!C$1:$F$1),0)),0)</f>
        <v/>
      </c>
      <c r="H107" s="89" t="str">
        <f t="shared" si="12"/>
        <v/>
      </c>
      <c r="I107" s="90" t="str">
        <f t="shared" si="13"/>
        <v/>
      </c>
      <c r="J107" s="86" t="s">
        <v>106</v>
      </c>
      <c r="K107" s="87" t="str">
        <f>IFERROR(IF(J107="","",IF(J107=J106,"",VLOOKUP(J107,A!D$2:$F$469,MATCH($Q$1,A!D$1:$F$1),0))),0)</f>
        <v/>
      </c>
      <c r="L107" s="87" t="str">
        <f t="shared" si="14"/>
        <v/>
      </c>
      <c r="M107" s="94" t="str">
        <f t="shared" si="15"/>
        <v/>
      </c>
      <c r="N107" s="86" t="s">
        <v>784</v>
      </c>
      <c r="O107" s="86">
        <f t="shared" si="16"/>
        <v>11.3538</v>
      </c>
      <c r="P107" s="86">
        <f t="shared" si="17"/>
        <v>6.4230068571428562</v>
      </c>
      <c r="Q107" s="87">
        <v>15</v>
      </c>
      <c r="R107" s="95">
        <f>+IFERROR(VLOOKUP(N107,'Productos PD'!$C$2:$E$349,3,0),VLOOKUP(S107,'Productos PD'!$B$3:$D$349,3,0))</f>
        <v>0.56571428571428561</v>
      </c>
    </row>
    <row r="108" spans="1:18" ht="60" x14ac:dyDescent="0.25">
      <c r="A108" s="87">
        <f t="shared" si="9"/>
        <v>4</v>
      </c>
      <c r="B108" s="86" t="s">
        <v>5</v>
      </c>
      <c r="C108" s="88" t="str">
        <f>IFERROR(IF(OR(B108="",B108=B107),"",VLOOKUP(B108,A!B$2:$F$469,MATCH($Q$1,A!B$1:$F$1),0)),0)</f>
        <v/>
      </c>
      <c r="D108" s="89" t="str">
        <f t="shared" si="10"/>
        <v/>
      </c>
      <c r="E108" s="90" t="str">
        <f t="shared" si="11"/>
        <v/>
      </c>
      <c r="F108" s="91" t="s">
        <v>102</v>
      </c>
      <c r="G108" s="88" t="str">
        <f>IFERROR(IF(OR(F108="",F108=F107),"",VLOOKUP(F108,A!C$2:$F$469,MATCH($Q$1,A!C$1:$F$1),0)),0)</f>
        <v/>
      </c>
      <c r="H108" s="89" t="str">
        <f t="shared" si="12"/>
        <v/>
      </c>
      <c r="I108" s="90" t="str">
        <f t="shared" si="13"/>
        <v/>
      </c>
      <c r="J108" s="86" t="s">
        <v>106</v>
      </c>
      <c r="K108" s="87" t="str">
        <f>IFERROR(IF(J108="","",IF(J108=J107,"",VLOOKUP(J108,A!D$2:$F$469,MATCH($Q$1,A!D$1:$F$1),0))),0)</f>
        <v/>
      </c>
      <c r="L108" s="87" t="str">
        <f t="shared" si="14"/>
        <v/>
      </c>
      <c r="M108" s="94" t="str">
        <f t="shared" si="15"/>
        <v/>
      </c>
      <c r="N108" s="86" t="s">
        <v>111</v>
      </c>
      <c r="O108" s="86">
        <f t="shared" si="16"/>
        <v>3.7845999999999997</v>
      </c>
      <c r="P108" s="86">
        <f t="shared" si="17"/>
        <v>3.7845999999999997</v>
      </c>
      <c r="Q108" s="87">
        <v>5</v>
      </c>
      <c r="R108" s="95">
        <f>+IFERROR(VLOOKUP(N108,'Productos PD'!$C$2:$E$349,3,0),VLOOKUP(S108,'Productos PD'!$B$3:$D$349,3,0))</f>
        <v>1</v>
      </c>
    </row>
    <row r="109" spans="1:18" ht="30" hidden="1" x14ac:dyDescent="0.25">
      <c r="A109" s="87">
        <f t="shared" si="9"/>
        <v>2</v>
      </c>
      <c r="B109" s="86" t="s">
        <v>5</v>
      </c>
      <c r="C109" s="88" t="str">
        <f>IFERROR(IF(OR(B109="",B109=B108),"",VLOOKUP(B109,A!B$2:$F$469,MATCH($Q$1,A!B$1:$F$1),0)),0)</f>
        <v/>
      </c>
      <c r="D109" s="89" t="str">
        <f t="shared" si="10"/>
        <v/>
      </c>
      <c r="E109" s="90" t="str">
        <f t="shared" si="11"/>
        <v/>
      </c>
      <c r="F109" s="91" t="s">
        <v>112</v>
      </c>
      <c r="G109" s="88">
        <f>IFERROR(IF(OR(F109="",F109=F108),"",VLOOKUP(F109,A!C$2:$F$469,MATCH($Q$1,A!C$1:$F$1),0)),0)</f>
        <v>5</v>
      </c>
      <c r="H109" s="89">
        <f t="shared" si="12"/>
        <v>0</v>
      </c>
      <c r="I109" s="90">
        <f t="shared" si="13"/>
        <v>0</v>
      </c>
      <c r="K109" s="87" t="str">
        <f>IFERROR(IF(J109="","",IF(J109=J108,"",VLOOKUP(J109,A!D$2:$F$469,MATCH($Q$1,A!D$1:$F$1),0))),0)</f>
        <v/>
      </c>
      <c r="L109" s="87" t="str">
        <f t="shared" si="14"/>
        <v/>
      </c>
      <c r="M109" s="94" t="str">
        <f t="shared" si="15"/>
        <v/>
      </c>
      <c r="O109" s="86" t="str">
        <f t="shared" si="16"/>
        <v/>
      </c>
      <c r="P109" s="86" t="str">
        <f t="shared" si="17"/>
        <v/>
      </c>
      <c r="Q109" s="87">
        <v>5</v>
      </c>
      <c r="R109" s="95" t="e">
        <f>+IFERROR(VLOOKUP(N109,'Productos PD'!$C$2:$E$349,3,0),VLOOKUP(S109,'Productos PD'!$B$3:$D$349,3,0))</f>
        <v>#N/A</v>
      </c>
    </row>
    <row r="110" spans="1:18" ht="30" hidden="1" x14ac:dyDescent="0.25">
      <c r="A110" s="87">
        <f t="shared" si="9"/>
        <v>3</v>
      </c>
      <c r="B110" s="86" t="s">
        <v>5</v>
      </c>
      <c r="C110" s="88" t="str">
        <f>IFERROR(IF(OR(B110="",B110=B109),"",VLOOKUP(B110,A!B$2:$F$469,MATCH($Q$1,A!B$1:$F$1),0)),0)</f>
        <v/>
      </c>
      <c r="D110" s="89" t="str">
        <f t="shared" si="10"/>
        <v/>
      </c>
      <c r="E110" s="90" t="str">
        <f t="shared" si="11"/>
        <v/>
      </c>
      <c r="F110" s="91" t="s">
        <v>112</v>
      </c>
      <c r="G110" s="88" t="str">
        <f>IFERROR(IF(OR(F110="",F110=F109),"",VLOOKUP(F110,A!C$2:$F$469,MATCH($Q$1,A!C$1:$F$1),0)),0)</f>
        <v/>
      </c>
      <c r="H110" s="89" t="str">
        <f t="shared" si="12"/>
        <v/>
      </c>
      <c r="I110" s="90" t="str">
        <f t="shared" si="13"/>
        <v/>
      </c>
      <c r="J110" s="86" t="s">
        <v>113</v>
      </c>
      <c r="K110" s="87">
        <f>IFERROR(IF(J110="","",IF(J110=J109,"",VLOOKUP(J110,A!D$2:$F$469,MATCH($Q$1,A!D$1:$F$1),0))),0)</f>
        <v>85.328000000000003</v>
      </c>
      <c r="L110" s="87">
        <f t="shared" si="14"/>
        <v>0</v>
      </c>
      <c r="M110" s="94">
        <f t="shared" si="15"/>
        <v>0</v>
      </c>
      <c r="O110" s="86" t="str">
        <f t="shared" si="16"/>
        <v/>
      </c>
      <c r="P110" s="86" t="str">
        <f t="shared" si="17"/>
        <v/>
      </c>
      <c r="Q110" s="87">
        <v>85.328000000000003</v>
      </c>
      <c r="R110" s="95" t="e">
        <f>+IFERROR(VLOOKUP(N110,'Productos PD'!$C$2:$E$349,3,0),VLOOKUP(S110,'Productos PD'!$B$3:$D$349,3,0))</f>
        <v>#N/A</v>
      </c>
    </row>
    <row r="111" spans="1:18" ht="30" x14ac:dyDescent="0.25">
      <c r="A111" s="87">
        <f t="shared" si="9"/>
        <v>4</v>
      </c>
      <c r="B111" s="86" t="s">
        <v>5</v>
      </c>
      <c r="C111" s="88" t="str">
        <f>IFERROR(IF(OR(B111="",B111=B110),"",VLOOKUP(B111,A!B$2:$F$469,MATCH($Q$1,A!B$1:$F$1),0)),0)</f>
        <v/>
      </c>
      <c r="D111" s="89" t="str">
        <f t="shared" si="10"/>
        <v/>
      </c>
      <c r="E111" s="90" t="str">
        <f t="shared" si="11"/>
        <v/>
      </c>
      <c r="F111" s="91" t="s">
        <v>112</v>
      </c>
      <c r="G111" s="88" t="str">
        <f>IFERROR(IF(OR(F111="",F111=F110),"",VLOOKUP(F111,A!C$2:$F$469,MATCH($Q$1,A!C$1:$F$1),0)),0)</f>
        <v/>
      </c>
      <c r="H111" s="89" t="str">
        <f t="shared" si="12"/>
        <v/>
      </c>
      <c r="I111" s="90" t="str">
        <f t="shared" si="13"/>
        <v/>
      </c>
      <c r="J111" s="86" t="s">
        <v>113</v>
      </c>
      <c r="K111" s="87" t="str">
        <f>IFERROR(IF(J111="","",IF(J111=J110,"",VLOOKUP(J111,A!D$2:$F$469,MATCH($Q$1,A!D$1:$F$1),0))),0)</f>
        <v/>
      </c>
      <c r="L111" s="87" t="str">
        <f t="shared" si="14"/>
        <v/>
      </c>
      <c r="M111" s="94" t="str">
        <f t="shared" si="15"/>
        <v/>
      </c>
      <c r="N111" s="86" t="s">
        <v>114</v>
      </c>
      <c r="O111" s="86">
        <f t="shared" si="16"/>
        <v>4.2664</v>
      </c>
      <c r="P111" s="86">
        <f t="shared" si="17"/>
        <v>0</v>
      </c>
      <c r="Q111" s="87">
        <v>5</v>
      </c>
      <c r="R111" s="95">
        <f>+IFERROR(VLOOKUP(N111,'Productos PD'!$C$2:$E$349,3,0),VLOOKUP(S111,'Productos PD'!$B$3:$D$349,3,0))</f>
        <v>0</v>
      </c>
    </row>
    <row r="112" spans="1:18" ht="30" x14ac:dyDescent="0.25">
      <c r="A112" s="87">
        <f t="shared" si="9"/>
        <v>4</v>
      </c>
      <c r="B112" s="86" t="s">
        <v>5</v>
      </c>
      <c r="C112" s="88" t="str">
        <f>IFERROR(IF(OR(B112="",B112=B111),"",VLOOKUP(B112,A!B$2:$F$469,MATCH($Q$1,A!B$1:$F$1),0)),0)</f>
        <v/>
      </c>
      <c r="D112" s="89" t="str">
        <f t="shared" si="10"/>
        <v/>
      </c>
      <c r="E112" s="90" t="str">
        <f t="shared" si="11"/>
        <v/>
      </c>
      <c r="F112" s="91" t="s">
        <v>112</v>
      </c>
      <c r="G112" s="88" t="str">
        <f>IFERROR(IF(OR(F112="",F112=F111),"",VLOOKUP(F112,A!C$2:$F$469,MATCH($Q$1,A!C$1:$F$1),0)),0)</f>
        <v/>
      </c>
      <c r="H112" s="89" t="str">
        <f t="shared" si="12"/>
        <v/>
      </c>
      <c r="I112" s="90" t="str">
        <f t="shared" si="13"/>
        <v/>
      </c>
      <c r="J112" s="86" t="s">
        <v>113</v>
      </c>
      <c r="K112" s="87" t="str">
        <f>IFERROR(IF(J112="","",IF(J112=J111,"",VLOOKUP(J112,A!D$2:$F$469,MATCH($Q$1,A!D$1:$F$1),0))),0)</f>
        <v/>
      </c>
      <c r="L112" s="87" t="str">
        <f t="shared" si="14"/>
        <v/>
      </c>
      <c r="M112" s="94" t="str">
        <f t="shared" si="15"/>
        <v/>
      </c>
      <c r="N112" s="86" t="s">
        <v>780</v>
      </c>
      <c r="O112" s="86">
        <f t="shared" si="16"/>
        <v>81.061599999999999</v>
      </c>
      <c r="P112" s="86">
        <f t="shared" si="17"/>
        <v>0</v>
      </c>
      <c r="Q112" s="87">
        <v>95</v>
      </c>
      <c r="R112" s="95">
        <f>+IFERROR(VLOOKUP(N112,'Productos PD'!$C$2:$E$349,3,0),VLOOKUP(S112,'Productos PD'!$B$3:$D$349,3,0))</f>
        <v>0</v>
      </c>
    </row>
    <row r="113" spans="1:18" ht="30" hidden="1" x14ac:dyDescent="0.25">
      <c r="A113" s="87">
        <f t="shared" si="9"/>
        <v>3</v>
      </c>
      <c r="B113" s="86" t="s">
        <v>5</v>
      </c>
      <c r="C113" s="88" t="str">
        <f>IFERROR(IF(OR(B113="",B113=B112),"",VLOOKUP(B113,A!B$2:$F$469,MATCH($Q$1,A!B$1:$F$1),0)),0)</f>
        <v/>
      </c>
      <c r="D113" s="89" t="str">
        <f t="shared" si="10"/>
        <v/>
      </c>
      <c r="E113" s="90" t="str">
        <f t="shared" si="11"/>
        <v/>
      </c>
      <c r="F113" s="91" t="s">
        <v>112</v>
      </c>
      <c r="G113" s="88" t="str">
        <f>IFERROR(IF(OR(F113="",F113=F112),"",VLOOKUP(F113,A!C$2:$F$469,MATCH($Q$1,A!C$1:$F$1),0)),0)</f>
        <v/>
      </c>
      <c r="H113" s="89" t="str">
        <f t="shared" si="12"/>
        <v/>
      </c>
      <c r="I113" s="90" t="str">
        <f t="shared" si="13"/>
        <v/>
      </c>
      <c r="J113" s="86" t="s">
        <v>116</v>
      </c>
      <c r="K113" s="87">
        <f>IFERROR(IF(J113="","",IF(J113=J112,"",VLOOKUP(J113,A!D$2:$F$469,MATCH($Q$1,A!D$1:$F$1),0))),0)</f>
        <v>3.9380000000000002</v>
      </c>
      <c r="L113" s="87">
        <f t="shared" si="14"/>
        <v>0</v>
      </c>
      <c r="M113" s="94">
        <f t="shared" si="15"/>
        <v>0</v>
      </c>
      <c r="O113" s="86" t="str">
        <f t="shared" si="16"/>
        <v/>
      </c>
      <c r="P113" s="86" t="str">
        <f t="shared" si="17"/>
        <v/>
      </c>
      <c r="Q113" s="87">
        <v>3.9380000000000002</v>
      </c>
      <c r="R113" s="95" t="e">
        <f>+IFERROR(VLOOKUP(N113,'Productos PD'!$C$2:$E$349,3,0),VLOOKUP(S113,'Productos PD'!$B$3:$D$349,3,0))</f>
        <v>#N/A</v>
      </c>
    </row>
    <row r="114" spans="1:18" ht="45" x14ac:dyDescent="0.25">
      <c r="A114" s="87">
        <f t="shared" si="9"/>
        <v>4</v>
      </c>
      <c r="B114" s="86" t="s">
        <v>5</v>
      </c>
      <c r="C114" s="88" t="str">
        <f>IFERROR(IF(OR(B114="",B114=B113),"",VLOOKUP(B114,A!B$2:$F$469,MATCH($Q$1,A!B$1:$F$1),0)),0)</f>
        <v/>
      </c>
      <c r="D114" s="89" t="str">
        <f t="shared" si="10"/>
        <v/>
      </c>
      <c r="E114" s="90" t="str">
        <f t="shared" si="11"/>
        <v/>
      </c>
      <c r="F114" s="91" t="s">
        <v>112</v>
      </c>
      <c r="G114" s="88" t="str">
        <f>IFERROR(IF(OR(F114="",F114=F113),"",VLOOKUP(F114,A!C$2:$F$469,MATCH($Q$1,A!C$1:$F$1),0)),0)</f>
        <v/>
      </c>
      <c r="H114" s="89" t="str">
        <f t="shared" si="12"/>
        <v/>
      </c>
      <c r="I114" s="90" t="str">
        <f t="shared" si="13"/>
        <v/>
      </c>
      <c r="J114" s="86" t="s">
        <v>116</v>
      </c>
      <c r="K114" s="87" t="str">
        <f>IFERROR(IF(J114="","",IF(J114=J113,"",VLOOKUP(J114,A!D$2:$F$469,MATCH($Q$1,A!D$1:$F$1),0))),0)</f>
        <v/>
      </c>
      <c r="L114" s="87" t="str">
        <f t="shared" si="14"/>
        <v/>
      </c>
      <c r="M114" s="94" t="str">
        <f t="shared" si="15"/>
        <v/>
      </c>
      <c r="N114" s="86" t="s">
        <v>117</v>
      </c>
      <c r="O114" s="86">
        <f t="shared" si="16"/>
        <v>2.9535</v>
      </c>
      <c r="P114" s="86">
        <f t="shared" si="17"/>
        <v>0</v>
      </c>
      <c r="Q114" s="87">
        <v>75</v>
      </c>
      <c r="R114" s="95">
        <f>+IFERROR(VLOOKUP(N114,'Productos PD'!$C$2:$E$349,3,0),VLOOKUP(S114,'Productos PD'!$B$3:$D$349,3,0))</f>
        <v>0</v>
      </c>
    </row>
    <row r="115" spans="1:18" ht="45" x14ac:dyDescent="0.25">
      <c r="A115" s="87">
        <f t="shared" si="9"/>
        <v>4</v>
      </c>
      <c r="B115" s="86" t="s">
        <v>5</v>
      </c>
      <c r="C115" s="88" t="str">
        <f>IFERROR(IF(OR(B115="",B115=B114),"",VLOOKUP(B115,A!B$2:$F$469,MATCH($Q$1,A!B$1:$F$1),0)),0)</f>
        <v/>
      </c>
      <c r="D115" s="89" t="str">
        <f t="shared" si="10"/>
        <v/>
      </c>
      <c r="E115" s="90" t="str">
        <f t="shared" si="11"/>
        <v/>
      </c>
      <c r="F115" s="91" t="s">
        <v>112</v>
      </c>
      <c r="G115" s="88" t="str">
        <f>IFERROR(IF(OR(F115="",F115=F114),"",VLOOKUP(F115,A!C$2:$F$469,MATCH($Q$1,A!C$1:$F$1),0)),0)</f>
        <v/>
      </c>
      <c r="H115" s="89" t="str">
        <f t="shared" si="12"/>
        <v/>
      </c>
      <c r="I115" s="90" t="str">
        <f t="shared" si="13"/>
        <v/>
      </c>
      <c r="J115" s="86" t="s">
        <v>116</v>
      </c>
      <c r="K115" s="87" t="str">
        <f>IFERROR(IF(J115="","",IF(J115=J114,"",VLOOKUP(J115,A!D$2:$F$469,MATCH($Q$1,A!D$1:$F$1),0))),0)</f>
        <v/>
      </c>
      <c r="L115" s="87" t="str">
        <f t="shared" si="14"/>
        <v/>
      </c>
      <c r="M115" s="94" t="str">
        <f t="shared" si="15"/>
        <v/>
      </c>
      <c r="N115" s="86" t="s">
        <v>118</v>
      </c>
      <c r="O115" s="86">
        <f t="shared" si="16"/>
        <v>0.98450000000000004</v>
      </c>
      <c r="P115" s="86">
        <f t="shared" si="17"/>
        <v>0</v>
      </c>
      <c r="Q115" s="87">
        <v>25</v>
      </c>
      <c r="R115" s="95">
        <f>+IFERROR(VLOOKUP(N115,'Productos PD'!$C$2:$E$349,3,0),VLOOKUP(S115,'Productos PD'!$B$3:$D$349,3,0))</f>
        <v>0</v>
      </c>
    </row>
    <row r="116" spans="1:18" ht="30" hidden="1" x14ac:dyDescent="0.25">
      <c r="A116" s="87">
        <f t="shared" si="9"/>
        <v>3</v>
      </c>
      <c r="B116" s="86" t="s">
        <v>5</v>
      </c>
      <c r="C116" s="88" t="str">
        <f>IFERROR(IF(OR(B116="",B116=B115),"",VLOOKUP(B116,A!B$2:$F$469,MATCH($Q$1,A!B$1:$F$1),0)),0)</f>
        <v/>
      </c>
      <c r="D116" s="89" t="str">
        <f t="shared" si="10"/>
        <v/>
      </c>
      <c r="E116" s="90" t="str">
        <f t="shared" si="11"/>
        <v/>
      </c>
      <c r="F116" s="91" t="s">
        <v>112</v>
      </c>
      <c r="G116" s="88" t="str">
        <f>IFERROR(IF(OR(F116="",F116=F115),"",VLOOKUP(F116,A!C$2:$F$469,MATCH($Q$1,A!C$1:$F$1),0)),0)</f>
        <v/>
      </c>
      <c r="H116" s="89" t="str">
        <f t="shared" si="12"/>
        <v/>
      </c>
      <c r="I116" s="90" t="str">
        <f t="shared" si="13"/>
        <v/>
      </c>
      <c r="J116" s="86" t="s">
        <v>119</v>
      </c>
      <c r="K116" s="87">
        <f>IFERROR(IF(J116="","",IF(J116=J115,"",VLOOKUP(J116,A!D$2:$F$469,MATCH($Q$1,A!D$1:$F$1),0))),0)</f>
        <v>10.734</v>
      </c>
      <c r="L116" s="87">
        <f t="shared" si="14"/>
        <v>0</v>
      </c>
      <c r="M116" s="94">
        <f t="shared" si="15"/>
        <v>0</v>
      </c>
      <c r="O116" s="86" t="str">
        <f t="shared" si="16"/>
        <v/>
      </c>
      <c r="P116" s="86" t="str">
        <f t="shared" si="17"/>
        <v/>
      </c>
      <c r="Q116" s="87">
        <v>10.734</v>
      </c>
      <c r="R116" s="95" t="e">
        <f>+IFERROR(VLOOKUP(N116,'Productos PD'!$C$2:$E$349,3,0),VLOOKUP(S116,'Productos PD'!$B$3:$D$349,3,0))</f>
        <v>#N/A</v>
      </c>
    </row>
    <row r="117" spans="1:18" ht="30" x14ac:dyDescent="0.25">
      <c r="A117" s="87">
        <f t="shared" si="9"/>
        <v>4</v>
      </c>
      <c r="B117" s="86" t="s">
        <v>5</v>
      </c>
      <c r="C117" s="88" t="str">
        <f>IFERROR(IF(OR(B117="",B117=B116),"",VLOOKUP(B117,A!B$2:$F$469,MATCH($Q$1,A!B$1:$F$1),0)),0)</f>
        <v/>
      </c>
      <c r="D117" s="89" t="str">
        <f t="shared" si="10"/>
        <v/>
      </c>
      <c r="E117" s="90" t="str">
        <f t="shared" si="11"/>
        <v/>
      </c>
      <c r="F117" s="91" t="s">
        <v>112</v>
      </c>
      <c r="G117" s="88" t="str">
        <f>IFERROR(IF(OR(F117="",F117=F116),"",VLOOKUP(F117,A!C$2:$F$469,MATCH($Q$1,A!C$1:$F$1),0)),0)</f>
        <v/>
      </c>
      <c r="H117" s="89" t="str">
        <f t="shared" si="12"/>
        <v/>
      </c>
      <c r="I117" s="90" t="str">
        <f t="shared" si="13"/>
        <v/>
      </c>
      <c r="J117" s="86" t="s">
        <v>119</v>
      </c>
      <c r="K117" s="87" t="str">
        <f>IFERROR(IF(J117="","",IF(J117=J116,"",VLOOKUP(J117,A!D$2:$F$469,MATCH($Q$1,A!D$1:$F$1),0))),0)</f>
        <v/>
      </c>
      <c r="L117" s="87" t="str">
        <f t="shared" si="14"/>
        <v/>
      </c>
      <c r="M117" s="94" t="str">
        <f t="shared" si="15"/>
        <v/>
      </c>
      <c r="N117" s="86" t="s">
        <v>120</v>
      </c>
      <c r="O117" s="86">
        <f t="shared" si="16"/>
        <v>1.6100999999999999</v>
      </c>
      <c r="P117" s="86">
        <f t="shared" si="17"/>
        <v>0</v>
      </c>
      <c r="Q117" s="87">
        <v>15</v>
      </c>
      <c r="R117" s="95">
        <f>+IFERROR(VLOOKUP(N117,'Productos PD'!$C$2:$E$349,3,0),VLOOKUP(S117,'Productos PD'!$B$3:$D$349,3,0))</f>
        <v>0</v>
      </c>
    </row>
    <row r="118" spans="1:18" ht="60" x14ac:dyDescent="0.25">
      <c r="A118" s="87">
        <f t="shared" si="9"/>
        <v>4</v>
      </c>
      <c r="B118" s="86" t="s">
        <v>5</v>
      </c>
      <c r="C118" s="88" t="str">
        <f>IFERROR(IF(OR(B118="",B118=B117),"",VLOOKUP(B118,A!B$2:$F$469,MATCH($Q$1,A!B$1:$F$1),0)),0)</f>
        <v/>
      </c>
      <c r="D118" s="89" t="str">
        <f t="shared" si="10"/>
        <v/>
      </c>
      <c r="E118" s="90" t="str">
        <f t="shared" si="11"/>
        <v/>
      </c>
      <c r="F118" s="91" t="s">
        <v>112</v>
      </c>
      <c r="G118" s="88" t="str">
        <f>IFERROR(IF(OR(F118="",F118=F117),"",VLOOKUP(F118,A!C$2:$F$469,MATCH($Q$1,A!C$1:$F$1),0)),0)</f>
        <v/>
      </c>
      <c r="H118" s="89" t="str">
        <f t="shared" si="12"/>
        <v/>
      </c>
      <c r="I118" s="90" t="str">
        <f t="shared" si="13"/>
        <v/>
      </c>
      <c r="J118" s="86" t="s">
        <v>119</v>
      </c>
      <c r="K118" s="87" t="str">
        <f>IFERROR(IF(J118="","",IF(J118=J117,"",VLOOKUP(J118,A!D$2:$F$469,MATCH($Q$1,A!D$1:$F$1),0))),0)</f>
        <v/>
      </c>
      <c r="L118" s="87" t="str">
        <f t="shared" si="14"/>
        <v/>
      </c>
      <c r="M118" s="94" t="str">
        <f t="shared" si="15"/>
        <v/>
      </c>
      <c r="N118" s="86" t="s">
        <v>121</v>
      </c>
      <c r="O118" s="86">
        <f t="shared" si="16"/>
        <v>4.2936000000000005</v>
      </c>
      <c r="P118" s="86">
        <f t="shared" si="17"/>
        <v>0</v>
      </c>
      <c r="Q118" s="87">
        <v>40</v>
      </c>
      <c r="R118" s="95">
        <f>+IFERROR(VLOOKUP(N118,'Productos PD'!$C$2:$E$349,3,0),VLOOKUP(S118,'Productos PD'!$B$3:$D$349,3,0))</f>
        <v>0</v>
      </c>
    </row>
    <row r="119" spans="1:18" ht="45" x14ac:dyDescent="0.25">
      <c r="A119" s="87">
        <f t="shared" si="9"/>
        <v>4</v>
      </c>
      <c r="B119" s="86" t="s">
        <v>5</v>
      </c>
      <c r="C119" s="88" t="str">
        <f>IFERROR(IF(OR(B119="",B119=B118),"",VLOOKUP(B119,A!B$2:$F$469,MATCH($Q$1,A!B$1:$F$1),0)),0)</f>
        <v/>
      </c>
      <c r="D119" s="89" t="str">
        <f t="shared" si="10"/>
        <v/>
      </c>
      <c r="E119" s="90" t="str">
        <f t="shared" si="11"/>
        <v/>
      </c>
      <c r="F119" s="91" t="s">
        <v>112</v>
      </c>
      <c r="G119" s="88" t="str">
        <f>IFERROR(IF(OR(F119="",F119=F118),"",VLOOKUP(F119,A!C$2:$F$469,MATCH($Q$1,A!C$1:$F$1),0)),0)</f>
        <v/>
      </c>
      <c r="H119" s="89" t="str">
        <f t="shared" si="12"/>
        <v/>
      </c>
      <c r="I119" s="90" t="str">
        <f t="shared" si="13"/>
        <v/>
      </c>
      <c r="J119" s="86" t="s">
        <v>119</v>
      </c>
      <c r="K119" s="87" t="str">
        <f>IFERROR(IF(J119="","",IF(J119=J118,"",VLOOKUP(J119,A!D$2:$F$469,MATCH($Q$1,A!D$1:$F$1),0))),0)</f>
        <v/>
      </c>
      <c r="L119" s="87" t="str">
        <f t="shared" si="14"/>
        <v/>
      </c>
      <c r="M119" s="94" t="str">
        <f t="shared" si="15"/>
        <v/>
      </c>
      <c r="N119" s="86" t="s">
        <v>122</v>
      </c>
      <c r="O119" s="86">
        <f t="shared" si="16"/>
        <v>0.53670000000000007</v>
      </c>
      <c r="P119" s="86">
        <f t="shared" si="17"/>
        <v>0</v>
      </c>
      <c r="Q119" s="87">
        <v>5</v>
      </c>
      <c r="R119" s="95">
        <f>+IFERROR(VLOOKUP(N119,'Productos PD'!$C$2:$E$349,3,0),VLOOKUP(S119,'Productos PD'!$B$3:$D$349,3,0))</f>
        <v>0</v>
      </c>
    </row>
    <row r="120" spans="1:18" ht="45" x14ac:dyDescent="0.25">
      <c r="A120" s="87">
        <f t="shared" si="9"/>
        <v>4</v>
      </c>
      <c r="B120" s="86" t="s">
        <v>5</v>
      </c>
      <c r="C120" s="88" t="str">
        <f>IFERROR(IF(OR(B120="",B120=B119),"",VLOOKUP(B120,A!B$2:$F$469,MATCH($Q$1,A!B$1:$F$1),0)),0)</f>
        <v/>
      </c>
      <c r="D120" s="89" t="str">
        <f t="shared" si="10"/>
        <v/>
      </c>
      <c r="E120" s="90" t="str">
        <f t="shared" si="11"/>
        <v/>
      </c>
      <c r="F120" s="91" t="s">
        <v>112</v>
      </c>
      <c r="G120" s="88" t="str">
        <f>IFERROR(IF(OR(F120="",F120=F119),"",VLOOKUP(F120,A!C$2:$F$469,MATCH($Q$1,A!C$1:$F$1),0)),0)</f>
        <v/>
      </c>
      <c r="H120" s="89" t="str">
        <f t="shared" si="12"/>
        <v/>
      </c>
      <c r="I120" s="90" t="str">
        <f t="shared" si="13"/>
        <v/>
      </c>
      <c r="J120" s="86" t="s">
        <v>119</v>
      </c>
      <c r="K120" s="87" t="str">
        <f>IFERROR(IF(J120="","",IF(J120=J119,"",VLOOKUP(J120,A!D$2:$F$469,MATCH($Q$1,A!D$1:$F$1),0))),0)</f>
        <v/>
      </c>
      <c r="L120" s="87" t="str">
        <f t="shared" si="14"/>
        <v/>
      </c>
      <c r="M120" s="94" t="str">
        <f t="shared" si="15"/>
        <v/>
      </c>
      <c r="N120" s="86" t="s">
        <v>123</v>
      </c>
      <c r="O120" s="86">
        <f t="shared" si="16"/>
        <v>2.6835000000000004</v>
      </c>
      <c r="P120" s="86">
        <f t="shared" si="17"/>
        <v>0</v>
      </c>
      <c r="Q120" s="87">
        <v>25</v>
      </c>
      <c r="R120" s="95">
        <f>+IFERROR(VLOOKUP(N120,'Productos PD'!$C$2:$E$349,3,0),VLOOKUP(S120,'Productos PD'!$B$3:$D$349,3,0))</f>
        <v>0</v>
      </c>
    </row>
    <row r="121" spans="1:18" ht="60" x14ac:dyDescent="0.25">
      <c r="A121" s="87">
        <f t="shared" si="9"/>
        <v>4</v>
      </c>
      <c r="B121" s="86" t="s">
        <v>5</v>
      </c>
      <c r="C121" s="88" t="str">
        <f>IFERROR(IF(OR(B121="",B121=B120),"",VLOOKUP(B121,A!B$2:$F$469,MATCH($Q$1,A!B$1:$F$1),0)),0)</f>
        <v/>
      </c>
      <c r="D121" s="89" t="str">
        <f t="shared" si="10"/>
        <v/>
      </c>
      <c r="E121" s="90" t="str">
        <f t="shared" si="11"/>
        <v/>
      </c>
      <c r="F121" s="91" t="s">
        <v>112</v>
      </c>
      <c r="G121" s="88" t="str">
        <f>IFERROR(IF(OR(F121="",F121=F120),"",VLOOKUP(F121,A!C$2:$F$469,MATCH($Q$1,A!C$1:$F$1),0)),0)</f>
        <v/>
      </c>
      <c r="H121" s="89" t="str">
        <f t="shared" si="12"/>
        <v/>
      </c>
      <c r="I121" s="90" t="str">
        <f t="shared" si="13"/>
        <v/>
      </c>
      <c r="J121" s="86" t="s">
        <v>119</v>
      </c>
      <c r="K121" s="87" t="str">
        <f>IFERROR(IF(J121="","",IF(J121=J120,"",VLOOKUP(J121,A!D$2:$F$469,MATCH($Q$1,A!D$1:$F$1),0))),0)</f>
        <v/>
      </c>
      <c r="L121" s="87" t="str">
        <f t="shared" si="14"/>
        <v/>
      </c>
      <c r="M121" s="94" t="str">
        <f t="shared" si="15"/>
        <v/>
      </c>
      <c r="N121" s="86" t="s">
        <v>124</v>
      </c>
      <c r="O121" s="86">
        <f t="shared" si="16"/>
        <v>1.6100999999999999</v>
      </c>
      <c r="P121" s="86">
        <f t="shared" si="17"/>
        <v>0</v>
      </c>
      <c r="Q121" s="87">
        <v>15</v>
      </c>
      <c r="R121" s="95">
        <f>+IFERROR(VLOOKUP(N121,'Productos PD'!$C$2:$E$349,3,0),VLOOKUP(S121,'Productos PD'!$B$3:$D$349,3,0))</f>
        <v>0</v>
      </c>
    </row>
    <row r="122" spans="1:18" ht="30" hidden="1" x14ac:dyDescent="0.25">
      <c r="A122" s="87">
        <f t="shared" si="9"/>
        <v>2</v>
      </c>
      <c r="B122" s="86" t="s">
        <v>5</v>
      </c>
      <c r="C122" s="88" t="str">
        <f>IFERROR(IF(OR(B122="",B122=B121),"",VLOOKUP(B122,A!B$2:$F$469,MATCH($Q$1,A!B$1:$F$1),0)),0)</f>
        <v/>
      </c>
      <c r="D122" s="89" t="str">
        <f t="shared" si="10"/>
        <v/>
      </c>
      <c r="E122" s="90" t="str">
        <f t="shared" si="11"/>
        <v/>
      </c>
      <c r="F122" s="91" t="s">
        <v>125</v>
      </c>
      <c r="G122" s="88">
        <f>IFERROR(IF(OR(F122="",F122=F121),"",VLOOKUP(F122,A!C$2:$F$469,MATCH($Q$1,A!C$1:$F$1),0)),0)</f>
        <v>1</v>
      </c>
      <c r="H122" s="89">
        <f t="shared" si="12"/>
        <v>0</v>
      </c>
      <c r="I122" s="90">
        <f t="shared" si="13"/>
        <v>0</v>
      </c>
      <c r="K122" s="87" t="str">
        <f>IFERROR(IF(J122="","",IF(J122=J121,"",VLOOKUP(J122,A!D$2:$F$469,MATCH($Q$1,A!D$1:$F$1),0))),0)</f>
        <v/>
      </c>
      <c r="L122" s="87" t="str">
        <f t="shared" si="14"/>
        <v/>
      </c>
      <c r="M122" s="94" t="str">
        <f t="shared" si="15"/>
        <v/>
      </c>
      <c r="O122" s="86" t="str">
        <f t="shared" si="16"/>
        <v/>
      </c>
      <c r="P122" s="86" t="str">
        <f t="shared" si="17"/>
        <v/>
      </c>
      <c r="Q122" s="87">
        <v>1</v>
      </c>
      <c r="R122" s="95" t="e">
        <f>+IFERROR(VLOOKUP(N122,'Productos PD'!$C$2:$E$349,3,0),VLOOKUP(S122,'Productos PD'!$B$3:$D$349,3,0))</f>
        <v>#N/A</v>
      </c>
    </row>
    <row r="123" spans="1:18" ht="30" hidden="1" x14ac:dyDescent="0.25">
      <c r="A123" s="87">
        <f t="shared" si="9"/>
        <v>3</v>
      </c>
      <c r="B123" s="86" t="s">
        <v>5</v>
      </c>
      <c r="C123" s="88" t="str">
        <f>IFERROR(IF(OR(B123="",B123=B122),"",VLOOKUP(B123,A!B$2:$F$469,MATCH($Q$1,A!B$1:$F$1),0)),0)</f>
        <v/>
      </c>
      <c r="D123" s="89" t="str">
        <f t="shared" si="10"/>
        <v/>
      </c>
      <c r="E123" s="90" t="str">
        <f t="shared" si="11"/>
        <v/>
      </c>
      <c r="F123" s="91" t="s">
        <v>125</v>
      </c>
      <c r="G123" s="88" t="str">
        <f>IFERROR(IF(OR(F123="",F123=F122),"",VLOOKUP(F123,A!C$2:$F$469,MATCH($Q$1,A!C$1:$F$1),0)),0)</f>
        <v/>
      </c>
      <c r="H123" s="89" t="str">
        <f t="shared" si="12"/>
        <v/>
      </c>
      <c r="I123" s="90" t="str">
        <f t="shared" si="13"/>
        <v/>
      </c>
      <c r="J123" s="86" t="s">
        <v>126</v>
      </c>
      <c r="K123" s="87">
        <f>IFERROR(IF(J123="","",IF(J123=J122,"",VLOOKUP(J123,A!D$2:$F$469,MATCH($Q$1,A!D$1:$F$1),0))),0)</f>
        <v>100</v>
      </c>
      <c r="L123" s="87">
        <f t="shared" si="14"/>
        <v>0</v>
      </c>
      <c r="M123" s="94">
        <f t="shared" si="15"/>
        <v>0</v>
      </c>
      <c r="O123" s="86" t="str">
        <f t="shared" si="16"/>
        <v/>
      </c>
      <c r="P123" s="86" t="str">
        <f t="shared" si="17"/>
        <v/>
      </c>
      <c r="Q123" s="87">
        <v>100</v>
      </c>
      <c r="R123" s="95" t="e">
        <f>+IFERROR(VLOOKUP(N123,'Productos PD'!$C$2:$E$349,3,0),VLOOKUP(S123,'Productos PD'!$B$3:$D$349,3,0))</f>
        <v>#N/A</v>
      </c>
    </row>
    <row r="124" spans="1:18" ht="75" x14ac:dyDescent="0.25">
      <c r="A124" s="87">
        <f t="shared" si="9"/>
        <v>4</v>
      </c>
      <c r="B124" s="86" t="s">
        <v>5</v>
      </c>
      <c r="C124" s="88" t="str">
        <f>IFERROR(IF(OR(B124="",B124=B123),"",VLOOKUP(B124,A!B$2:$F$469,MATCH($Q$1,A!B$1:$F$1),0)),0)</f>
        <v/>
      </c>
      <c r="D124" s="89" t="str">
        <f t="shared" si="10"/>
        <v/>
      </c>
      <c r="E124" s="90" t="str">
        <f t="shared" si="11"/>
        <v/>
      </c>
      <c r="F124" s="91" t="s">
        <v>125</v>
      </c>
      <c r="G124" s="88" t="str">
        <f>IFERROR(IF(OR(F124="",F124=F123),"",VLOOKUP(F124,A!C$2:$F$469,MATCH($Q$1,A!C$1:$F$1),0)),0)</f>
        <v/>
      </c>
      <c r="H124" s="89" t="str">
        <f t="shared" si="12"/>
        <v/>
      </c>
      <c r="I124" s="90" t="str">
        <f t="shared" si="13"/>
        <v/>
      </c>
      <c r="J124" s="86" t="s">
        <v>126</v>
      </c>
      <c r="K124" s="87" t="str">
        <f>IFERROR(IF(J124="","",IF(J124=J123,"",VLOOKUP(J124,A!D$2:$F$469,MATCH($Q$1,A!D$1:$F$1),0))),0)</f>
        <v/>
      </c>
      <c r="L124" s="87" t="str">
        <f t="shared" si="14"/>
        <v/>
      </c>
      <c r="M124" s="94" t="str">
        <f t="shared" si="15"/>
        <v/>
      </c>
      <c r="N124" s="86" t="s">
        <v>782</v>
      </c>
      <c r="O124" s="86">
        <f t="shared" si="16"/>
        <v>10</v>
      </c>
      <c r="P124" s="86">
        <f t="shared" si="17"/>
        <v>0</v>
      </c>
      <c r="Q124" s="87">
        <v>10</v>
      </c>
      <c r="R124" s="95">
        <f>+IFERROR(VLOOKUP(N124,'Productos PD'!$C$2:$E$349,3,0),VLOOKUP(S124,'Productos PD'!$B$3:$D$349,3,0))</f>
        <v>0</v>
      </c>
    </row>
    <row r="125" spans="1:18" ht="45" x14ac:dyDescent="0.25">
      <c r="A125" s="87">
        <f t="shared" si="9"/>
        <v>4</v>
      </c>
      <c r="B125" s="86" t="s">
        <v>5</v>
      </c>
      <c r="C125" s="88" t="str">
        <f>IFERROR(IF(OR(B125="",B125=B124),"",VLOOKUP(B125,A!B$2:$F$469,MATCH($Q$1,A!B$1:$F$1),0)),0)</f>
        <v/>
      </c>
      <c r="D125" s="89" t="str">
        <f t="shared" si="10"/>
        <v/>
      </c>
      <c r="E125" s="90" t="str">
        <f t="shared" si="11"/>
        <v/>
      </c>
      <c r="F125" s="91" t="s">
        <v>125</v>
      </c>
      <c r="G125" s="88" t="str">
        <f>IFERROR(IF(OR(F125="",F125=F124),"",VLOOKUP(F125,A!C$2:$F$469,MATCH($Q$1,A!C$1:$F$1),0)),0)</f>
        <v/>
      </c>
      <c r="H125" s="89" t="str">
        <f t="shared" si="12"/>
        <v/>
      </c>
      <c r="I125" s="90" t="str">
        <f t="shared" si="13"/>
        <v/>
      </c>
      <c r="J125" s="86" t="s">
        <v>126</v>
      </c>
      <c r="K125" s="87" t="str">
        <f>IFERROR(IF(J125="","",IF(J125=J124,"",VLOOKUP(J125,A!D$2:$F$469,MATCH($Q$1,A!D$1:$F$1),0))),0)</f>
        <v/>
      </c>
      <c r="L125" s="87" t="str">
        <f t="shared" si="14"/>
        <v/>
      </c>
      <c r="M125" s="94" t="str">
        <f t="shared" si="15"/>
        <v/>
      </c>
      <c r="N125" s="86" t="s">
        <v>781</v>
      </c>
      <c r="O125" s="86">
        <f t="shared" si="16"/>
        <v>11</v>
      </c>
      <c r="P125" s="86">
        <f t="shared" si="17"/>
        <v>0</v>
      </c>
      <c r="Q125" s="87">
        <v>11</v>
      </c>
      <c r="R125" s="95">
        <f>+IFERROR(VLOOKUP(N125,'Productos PD'!$C$2:$E$349,3,0),VLOOKUP(S125,'Productos PD'!$B$3:$D$349,3,0))</f>
        <v>0</v>
      </c>
    </row>
    <row r="126" spans="1:18" ht="30" x14ac:dyDescent="0.25">
      <c r="A126" s="87">
        <f t="shared" si="9"/>
        <v>4</v>
      </c>
      <c r="B126" s="86" t="s">
        <v>5</v>
      </c>
      <c r="C126" s="88" t="str">
        <f>IFERROR(IF(OR(B126="",B126=B125),"",VLOOKUP(B126,A!B$2:$F$469,MATCH($Q$1,A!B$1:$F$1),0)),0)</f>
        <v/>
      </c>
      <c r="D126" s="89" t="str">
        <f t="shared" si="10"/>
        <v/>
      </c>
      <c r="E126" s="90" t="str">
        <f t="shared" si="11"/>
        <v/>
      </c>
      <c r="F126" s="91" t="s">
        <v>125</v>
      </c>
      <c r="G126" s="88" t="str">
        <f>IFERROR(IF(OR(F126="",F126=F125),"",VLOOKUP(F126,A!C$2:$F$469,MATCH($Q$1,A!C$1:$F$1),0)),0)</f>
        <v/>
      </c>
      <c r="H126" s="89" t="str">
        <f t="shared" si="12"/>
        <v/>
      </c>
      <c r="I126" s="90" t="str">
        <f t="shared" si="13"/>
        <v/>
      </c>
      <c r="J126" s="86" t="s">
        <v>126</v>
      </c>
      <c r="K126" s="87" t="str">
        <f>IFERROR(IF(J126="","",IF(J126=J125,"",VLOOKUP(J126,A!D$2:$F$469,MATCH($Q$1,A!D$1:$F$1),0))),0)</f>
        <v/>
      </c>
      <c r="L126" s="87" t="str">
        <f t="shared" si="14"/>
        <v/>
      </c>
      <c r="M126" s="94" t="str">
        <f t="shared" si="15"/>
        <v/>
      </c>
      <c r="N126" s="86" t="s">
        <v>129</v>
      </c>
      <c r="O126" s="86">
        <f t="shared" si="16"/>
        <v>11</v>
      </c>
      <c r="P126" s="86">
        <f t="shared" si="17"/>
        <v>0</v>
      </c>
      <c r="Q126" s="87">
        <v>11</v>
      </c>
      <c r="R126" s="95">
        <f>+IFERROR(VLOOKUP(N126,'Productos PD'!$C$2:$E$349,3,0),VLOOKUP(S126,'Productos PD'!$B$3:$D$349,3,0))</f>
        <v>0</v>
      </c>
    </row>
    <row r="127" spans="1:18" ht="30" x14ac:dyDescent="0.25">
      <c r="A127" s="87">
        <f t="shared" si="9"/>
        <v>4</v>
      </c>
      <c r="B127" s="86" t="s">
        <v>5</v>
      </c>
      <c r="C127" s="88" t="str">
        <f>IFERROR(IF(OR(B127="",B127=B126),"",VLOOKUP(B127,A!B$2:$F$469,MATCH($Q$1,A!B$1:$F$1),0)),0)</f>
        <v/>
      </c>
      <c r="D127" s="89" t="str">
        <f t="shared" si="10"/>
        <v/>
      </c>
      <c r="E127" s="90" t="str">
        <f t="shared" si="11"/>
        <v/>
      </c>
      <c r="F127" s="91" t="s">
        <v>125</v>
      </c>
      <c r="G127" s="88" t="str">
        <f>IFERROR(IF(OR(F127="",F127=F126),"",VLOOKUP(F127,A!C$2:$F$469,MATCH($Q$1,A!C$1:$F$1),0)),0)</f>
        <v/>
      </c>
      <c r="H127" s="89" t="str">
        <f t="shared" si="12"/>
        <v/>
      </c>
      <c r="I127" s="90" t="str">
        <f t="shared" si="13"/>
        <v/>
      </c>
      <c r="J127" s="86" t="s">
        <v>126</v>
      </c>
      <c r="K127" s="87" t="str">
        <f>IFERROR(IF(J127="","",IF(J127=J126,"",VLOOKUP(J127,A!D$2:$F$469,MATCH($Q$1,A!D$1:$F$1),0))),0)</f>
        <v/>
      </c>
      <c r="L127" s="87" t="str">
        <f t="shared" si="14"/>
        <v/>
      </c>
      <c r="M127" s="94" t="str">
        <f t="shared" si="15"/>
        <v/>
      </c>
      <c r="N127" s="86" t="s">
        <v>639</v>
      </c>
      <c r="O127" s="86">
        <f t="shared" si="16"/>
        <v>50</v>
      </c>
      <c r="P127" s="86">
        <f t="shared" si="17"/>
        <v>0</v>
      </c>
      <c r="Q127" s="87">
        <v>50</v>
      </c>
      <c r="R127" s="95">
        <f>+IFERROR(VLOOKUP(N127,'Productos PD'!$C$2:$E$349,3,0),VLOOKUP(S127,'Productos PD'!$B$3:$D$349,3,0))</f>
        <v>0</v>
      </c>
    </row>
    <row r="128" spans="1:18" ht="30" x14ac:dyDescent="0.25">
      <c r="A128" s="87">
        <f t="shared" si="9"/>
        <v>4</v>
      </c>
      <c r="B128" s="86" t="s">
        <v>5</v>
      </c>
      <c r="C128" s="88" t="str">
        <f>IFERROR(IF(OR(B128="",B128=B127),"",VLOOKUP(B128,A!B$2:$F$469,MATCH($Q$1,A!B$1:$F$1),0)),0)</f>
        <v/>
      </c>
      <c r="D128" s="89" t="str">
        <f t="shared" si="10"/>
        <v/>
      </c>
      <c r="E128" s="90" t="str">
        <f t="shared" si="11"/>
        <v/>
      </c>
      <c r="F128" s="91" t="s">
        <v>125</v>
      </c>
      <c r="G128" s="88" t="str">
        <f>IFERROR(IF(OR(F128="",F128=F127),"",VLOOKUP(F128,A!C$2:$F$469,MATCH($Q$1,A!C$1:$F$1),0)),0)</f>
        <v/>
      </c>
      <c r="H128" s="89" t="str">
        <f t="shared" si="12"/>
        <v/>
      </c>
      <c r="I128" s="90" t="str">
        <f t="shared" si="13"/>
        <v/>
      </c>
      <c r="J128" s="86" t="s">
        <v>126</v>
      </c>
      <c r="K128" s="87" t="str">
        <f>IFERROR(IF(J128="","",IF(J128=J127,"",VLOOKUP(J128,A!D$2:$F$469,MATCH($Q$1,A!D$1:$F$1),0))),0)</f>
        <v/>
      </c>
      <c r="L128" s="87" t="str">
        <f t="shared" si="14"/>
        <v/>
      </c>
      <c r="M128" s="94" t="str">
        <f t="shared" si="15"/>
        <v/>
      </c>
      <c r="N128" s="86" t="s">
        <v>131</v>
      </c>
      <c r="O128" s="86">
        <f t="shared" si="16"/>
        <v>18</v>
      </c>
      <c r="P128" s="86">
        <f t="shared" si="17"/>
        <v>0</v>
      </c>
      <c r="Q128" s="87">
        <v>18</v>
      </c>
      <c r="R128" s="95">
        <f>+IFERROR(VLOOKUP(N128,'Productos PD'!$C$2:$E$349,3,0),VLOOKUP(S128,'Productos PD'!$B$3:$D$349,3,0))</f>
        <v>0</v>
      </c>
    </row>
    <row r="129" spans="1:18" ht="30" hidden="1" x14ac:dyDescent="0.25">
      <c r="A129" s="87">
        <f t="shared" si="9"/>
        <v>2</v>
      </c>
      <c r="B129" s="86" t="s">
        <v>5</v>
      </c>
      <c r="C129" s="88" t="str">
        <f>IFERROR(IF(OR(B129="",B129=B128),"",VLOOKUP(B129,A!B$2:$F$469,MATCH($Q$1,A!B$1:$F$1),0)),0)</f>
        <v/>
      </c>
      <c r="D129" s="89" t="str">
        <f t="shared" si="10"/>
        <v/>
      </c>
      <c r="E129" s="90" t="str">
        <f t="shared" si="11"/>
        <v/>
      </c>
      <c r="F129" s="91" t="s">
        <v>132</v>
      </c>
      <c r="G129" s="88">
        <f>IFERROR(IF(OR(F129="",F129=F128),"",VLOOKUP(F129,A!C$2:$F$469,MATCH($Q$1,A!C$1:$F$1),0)),0)</f>
        <v>4</v>
      </c>
      <c r="H129" s="89">
        <f t="shared" si="12"/>
        <v>3.4872774082305282</v>
      </c>
      <c r="I129" s="90">
        <f t="shared" si="13"/>
        <v>0.87181935205763206</v>
      </c>
      <c r="K129" s="87" t="str">
        <f>IFERROR(IF(J129="","",IF(J129=J128,"",VLOOKUP(J129,A!D$2:$F$469,MATCH($Q$1,A!D$1:$F$1),0))),0)</f>
        <v/>
      </c>
      <c r="L129" s="87" t="str">
        <f t="shared" si="14"/>
        <v/>
      </c>
      <c r="M129" s="94" t="str">
        <f t="shared" si="15"/>
        <v/>
      </c>
      <c r="O129" s="86" t="str">
        <f t="shared" si="16"/>
        <v/>
      </c>
      <c r="P129" s="86" t="str">
        <f t="shared" si="17"/>
        <v/>
      </c>
      <c r="Q129" s="87">
        <v>4</v>
      </c>
      <c r="R129" s="95" t="e">
        <f>+IFERROR(VLOOKUP(N129,'Productos PD'!$C$2:$E$349,3,0),VLOOKUP(S129,'Productos PD'!$B$3:$D$349,3,0))</f>
        <v>#N/A</v>
      </c>
    </row>
    <row r="130" spans="1:18" ht="30" hidden="1" x14ac:dyDescent="0.25">
      <c r="A130" s="87">
        <f t="shared" si="9"/>
        <v>3</v>
      </c>
      <c r="B130" s="86" t="s">
        <v>5</v>
      </c>
      <c r="C130" s="88" t="str">
        <f>IFERROR(IF(OR(B130="",B130=B129),"",VLOOKUP(B130,A!B$2:$F$469,MATCH($Q$1,A!B$1:$F$1),0)),0)</f>
        <v/>
      </c>
      <c r="D130" s="89" t="str">
        <f t="shared" si="10"/>
        <v/>
      </c>
      <c r="E130" s="90" t="str">
        <f t="shared" si="11"/>
        <v/>
      </c>
      <c r="F130" s="91" t="s">
        <v>132</v>
      </c>
      <c r="G130" s="88" t="str">
        <f>IFERROR(IF(OR(F130="",F130=F129),"",VLOOKUP(F130,A!C$2:$F$469,MATCH($Q$1,A!C$1:$F$1),0)),0)</f>
        <v/>
      </c>
      <c r="H130" s="89" t="str">
        <f t="shared" si="12"/>
        <v/>
      </c>
      <c r="I130" s="90" t="str">
        <f t="shared" si="13"/>
        <v/>
      </c>
      <c r="J130" s="86" t="s">
        <v>133</v>
      </c>
      <c r="K130" s="87">
        <f>IFERROR(IF(J130="","",IF(J130=J129,"",VLOOKUP(J130,A!D$2:$F$469,MATCH($Q$1,A!D$1:$F$1),0))),0)</f>
        <v>35</v>
      </c>
      <c r="L130" s="87">
        <f t="shared" si="14"/>
        <v>35</v>
      </c>
      <c r="M130" s="94">
        <f t="shared" si="15"/>
        <v>1</v>
      </c>
      <c r="O130" s="86" t="str">
        <f t="shared" si="16"/>
        <v/>
      </c>
      <c r="P130" s="86" t="str">
        <f t="shared" si="17"/>
        <v/>
      </c>
      <c r="Q130" s="87">
        <v>35</v>
      </c>
      <c r="R130" s="95" t="e">
        <f>+IFERROR(VLOOKUP(N130,'Productos PD'!$C$2:$E$349,3,0),VLOOKUP(S130,'Productos PD'!$B$3:$D$349,3,0))</f>
        <v>#N/A</v>
      </c>
    </row>
    <row r="131" spans="1:18" ht="45" x14ac:dyDescent="0.25">
      <c r="A131" s="87">
        <f t="shared" ref="A131:A194" si="18">+IF(O131&lt;&gt;"",4,IF(K131&lt;&gt;"",3,IF(G131&lt;&gt;"",2,IF(C131&lt;&gt;"",1,""))))</f>
        <v>4</v>
      </c>
      <c r="B131" s="86" t="s">
        <v>5</v>
      </c>
      <c r="C131" s="88" t="str">
        <f>IFERROR(IF(OR(B131="",B131=B130),"",VLOOKUP(B131,A!B$2:$F$469,MATCH($Q$1,A!B$1:$F$1),0)),0)</f>
        <v/>
      </c>
      <c r="D131" s="89" t="str">
        <f t="shared" ref="D131:D194" si="19">IFERROR(IF(C131="","",C131*E131),0)</f>
        <v/>
      </c>
      <c r="E131" s="90" t="str">
        <f t="shared" ref="E131:E194" si="20">IFERROR(IF(C131="","",SUMPRODUCT(($B$2:$B$469=B131)*1,$H$2:$H$469)/100),0)</f>
        <v/>
      </c>
      <c r="F131" s="91" t="s">
        <v>132</v>
      </c>
      <c r="G131" s="88" t="str">
        <f>IFERROR(IF(OR(F131="",F131=F130),"",VLOOKUP(F131,A!C$2:$F$469,MATCH($Q$1,A!C$1:$F$1),0)),0)</f>
        <v/>
      </c>
      <c r="H131" s="89" t="str">
        <f t="shared" si="12"/>
        <v/>
      </c>
      <c r="I131" s="90" t="str">
        <f t="shared" si="13"/>
        <v/>
      </c>
      <c r="J131" s="86" t="s">
        <v>133</v>
      </c>
      <c r="K131" s="87" t="str">
        <f>IFERROR(IF(J131="","",IF(J131=J130,"",VLOOKUP(J131,A!D$2:$F$469,MATCH($Q$1,A!D$1:$F$1),0))),0)</f>
        <v/>
      </c>
      <c r="L131" s="87" t="str">
        <f t="shared" si="14"/>
        <v/>
      </c>
      <c r="M131" s="94" t="str">
        <f t="shared" si="15"/>
        <v/>
      </c>
      <c r="N131" s="86" t="s">
        <v>134</v>
      </c>
      <c r="O131" s="86">
        <f t="shared" si="16"/>
        <v>4.5457999999999998</v>
      </c>
      <c r="P131" s="86">
        <f t="shared" si="17"/>
        <v>4.5457999999999998</v>
      </c>
      <c r="Q131" s="87">
        <v>12.988</v>
      </c>
      <c r="R131" s="95">
        <f>+IFERROR(VLOOKUP(N131,'Productos PD'!$C$2:$E$349,3,0),VLOOKUP(S131,'Productos PD'!$B$3:$D$349,3,0))</f>
        <v>1</v>
      </c>
    </row>
    <row r="132" spans="1:18" ht="30" x14ac:dyDescent="0.25">
      <c r="A132" s="87">
        <f t="shared" si="18"/>
        <v>4</v>
      </c>
      <c r="B132" s="86" t="s">
        <v>5</v>
      </c>
      <c r="C132" s="88" t="str">
        <f>IFERROR(IF(OR(B132="",B132=B131),"",VLOOKUP(B132,A!B$2:$F$469,MATCH($Q$1,A!B$1:$F$1),0)),0)</f>
        <v/>
      </c>
      <c r="D132" s="89" t="str">
        <f t="shared" si="19"/>
        <v/>
      </c>
      <c r="E132" s="90" t="str">
        <f t="shared" si="20"/>
        <v/>
      </c>
      <c r="F132" s="91" t="s">
        <v>132</v>
      </c>
      <c r="G132" s="88" t="str">
        <f>IFERROR(IF(OR(F132="",F132=F131),"",VLOOKUP(F132,A!C$2:$F$469,MATCH($Q$1,A!C$1:$F$1),0)),0)</f>
        <v/>
      </c>
      <c r="H132" s="89" t="str">
        <f t="shared" ref="H132:H195" si="21">IFERROR(IF(G132="","",G132*I132),0)</f>
        <v/>
      </c>
      <c r="I132" s="90" t="str">
        <f t="shared" ref="I132:I195" si="22">IFERROR(IF(G132="","",SUMPRODUCT(($F$3:$F$469=F132)*1,$L$3:$L$469)/100),0)</f>
        <v/>
      </c>
      <c r="J132" s="86" t="s">
        <v>133</v>
      </c>
      <c r="K132" s="87" t="str">
        <f>IFERROR(IF(J132="","",IF(J132=J131,"",VLOOKUP(J132,A!D$2:$F$469,MATCH($Q$1,A!D$1:$F$1),0))),0)</f>
        <v/>
      </c>
      <c r="L132" s="87" t="str">
        <f t="shared" si="14"/>
        <v/>
      </c>
      <c r="M132" s="94" t="str">
        <f t="shared" si="15"/>
        <v/>
      </c>
      <c r="N132" s="86" t="s">
        <v>777</v>
      </c>
      <c r="O132" s="86">
        <f t="shared" si="16"/>
        <v>7.2075500000000003</v>
      </c>
      <c r="P132" s="86">
        <f t="shared" si="17"/>
        <v>7.2075500000000003</v>
      </c>
      <c r="Q132" s="87">
        <v>20.593</v>
      </c>
      <c r="R132" s="95">
        <f>+IFERROR(VLOOKUP(N132,'Productos PD'!$C$2:$E$349,3,0),VLOOKUP(S132,'Productos PD'!$B$3:$D$349,3,0))</f>
        <v>1</v>
      </c>
    </row>
    <row r="133" spans="1:18" ht="30" x14ac:dyDescent="0.25">
      <c r="A133" s="87">
        <f t="shared" si="18"/>
        <v>4</v>
      </c>
      <c r="B133" s="86" t="s">
        <v>5</v>
      </c>
      <c r="C133" s="88" t="str">
        <f>IFERROR(IF(OR(B133="",B133=B132),"",VLOOKUP(B133,A!B$2:$F$469,MATCH($Q$1,A!B$1:$F$1),0)),0)</f>
        <v/>
      </c>
      <c r="D133" s="89" t="str">
        <f t="shared" si="19"/>
        <v/>
      </c>
      <c r="E133" s="90" t="str">
        <f t="shared" si="20"/>
        <v/>
      </c>
      <c r="F133" s="91" t="s">
        <v>132</v>
      </c>
      <c r="G133" s="88" t="str">
        <f>IFERROR(IF(OR(F133="",F133=F132),"",VLOOKUP(F133,A!C$2:$F$469,MATCH($Q$1,A!C$1:$F$1),0)),0)</f>
        <v/>
      </c>
      <c r="H133" s="89" t="str">
        <f t="shared" si="21"/>
        <v/>
      </c>
      <c r="I133" s="90" t="str">
        <f t="shared" si="22"/>
        <v/>
      </c>
      <c r="J133" s="86" t="s">
        <v>133</v>
      </c>
      <c r="K133" s="87" t="str">
        <f>IFERROR(IF(J133="","",IF(J133=J132,"",VLOOKUP(J133,A!D$2:$F$469,MATCH($Q$1,A!D$1:$F$1),0))),0)</f>
        <v/>
      </c>
      <c r="L133" s="87" t="str">
        <f t="shared" ref="L133:L196" si="23">IF(OR(J133="",J133=J132),"",SUMPRODUCT(($J$4:$J$469=J133)*1,$P$4:$P$469))</f>
        <v/>
      </c>
      <c r="M133" s="94" t="str">
        <f t="shared" ref="M133:M196" si="24">IFERROR(IF(L133="","",L133/K133),0)</f>
        <v/>
      </c>
      <c r="N133" s="86" t="s">
        <v>776</v>
      </c>
      <c r="O133" s="86">
        <f t="shared" si="16"/>
        <v>13.351100000000001</v>
      </c>
      <c r="P133" s="86">
        <f t="shared" si="17"/>
        <v>13.351100000000001</v>
      </c>
      <c r="Q133" s="87">
        <v>38.146000000000001</v>
      </c>
      <c r="R133" s="95">
        <f>+IFERROR(VLOOKUP(N133,'Productos PD'!$C$2:$E$349,3,0),VLOOKUP(S133,'Productos PD'!$B$3:$D$349,3,0))</f>
        <v>1</v>
      </c>
    </row>
    <row r="134" spans="1:18" ht="90" x14ac:dyDescent="0.25">
      <c r="A134" s="87">
        <f t="shared" si="18"/>
        <v>4</v>
      </c>
      <c r="B134" s="86" t="s">
        <v>5</v>
      </c>
      <c r="C134" s="88" t="str">
        <f>IFERROR(IF(OR(B134="",B134=B133),"",VLOOKUP(B134,A!B$2:$F$469,MATCH($Q$1,A!B$1:$F$1),0)),0)</f>
        <v/>
      </c>
      <c r="D134" s="89" t="str">
        <f t="shared" si="19"/>
        <v/>
      </c>
      <c r="E134" s="90" t="str">
        <f t="shared" si="20"/>
        <v/>
      </c>
      <c r="F134" s="91" t="s">
        <v>132</v>
      </c>
      <c r="G134" s="88" t="str">
        <f>IFERROR(IF(OR(F134="",F134=F133),"",VLOOKUP(F134,A!C$2:$F$469,MATCH($Q$1,A!C$1:$F$1),0)),0)</f>
        <v/>
      </c>
      <c r="H134" s="89" t="str">
        <f t="shared" si="21"/>
        <v/>
      </c>
      <c r="I134" s="90" t="str">
        <f t="shared" si="22"/>
        <v/>
      </c>
      <c r="J134" s="86" t="s">
        <v>133</v>
      </c>
      <c r="K134" s="87" t="str">
        <f>IFERROR(IF(J134="","",IF(J134=J133,"",VLOOKUP(J134,A!D$2:$F$469,MATCH($Q$1,A!D$1:$F$1),0))),0)</f>
        <v/>
      </c>
      <c r="L134" s="87" t="str">
        <f t="shared" si="23"/>
        <v/>
      </c>
      <c r="M134" s="94" t="str">
        <f t="shared" si="24"/>
        <v/>
      </c>
      <c r="N134" s="86" t="s">
        <v>481</v>
      </c>
      <c r="O134" s="86">
        <f t="shared" ref="O134:O197" si="25">IF(N134="","",IFERROR(VLOOKUP(J134,$J$4:$K$469,2,0)*Q134/100,""))</f>
        <v>9.8955500000000001</v>
      </c>
      <c r="P134" s="86">
        <f t="shared" ref="P134:P197" si="26">IFERROR(R134*O134,"")</f>
        <v>9.8955500000000001</v>
      </c>
      <c r="Q134" s="87">
        <v>28.273</v>
      </c>
      <c r="R134" s="95">
        <f>+IFERROR(VLOOKUP(N134,'Productos PD'!$C$2:$E$349,3,0),VLOOKUP(S134,'Productos PD'!$B$3:$D$349,3,0))</f>
        <v>1</v>
      </c>
    </row>
    <row r="135" spans="1:18" ht="30" hidden="1" x14ac:dyDescent="0.25">
      <c r="A135" s="87">
        <f t="shared" si="18"/>
        <v>3</v>
      </c>
      <c r="B135" s="86" t="s">
        <v>5</v>
      </c>
      <c r="C135" s="88" t="str">
        <f>IFERROR(IF(OR(B135="",B135=B134),"",VLOOKUP(B135,A!B$2:$F$469,MATCH($Q$1,A!B$1:$F$1),0)),0)</f>
        <v/>
      </c>
      <c r="D135" s="89" t="str">
        <f t="shared" si="19"/>
        <v/>
      </c>
      <c r="E135" s="90" t="str">
        <f t="shared" si="20"/>
        <v/>
      </c>
      <c r="F135" s="91" t="s">
        <v>132</v>
      </c>
      <c r="G135" s="88" t="str">
        <f>IFERROR(IF(OR(F135="",F135=F134),"",VLOOKUP(F135,A!C$2:$F$469,MATCH($Q$1,A!C$1:$F$1),0)),0)</f>
        <v/>
      </c>
      <c r="H135" s="89" t="str">
        <f t="shared" si="21"/>
        <v/>
      </c>
      <c r="I135" s="90" t="str">
        <f t="shared" si="22"/>
        <v/>
      </c>
      <c r="J135" s="86" t="s">
        <v>138</v>
      </c>
      <c r="K135" s="87">
        <f>IFERROR(IF(J135="","",IF(J135=J134,"",VLOOKUP(J135,A!D$2:$F$469,MATCH($Q$1,A!D$1:$F$1),0))),0)</f>
        <v>15</v>
      </c>
      <c r="L135" s="87">
        <f t="shared" si="23"/>
        <v>10.756349999999999</v>
      </c>
      <c r="M135" s="94">
        <f t="shared" si="24"/>
        <v>0.71709000000000001</v>
      </c>
      <c r="O135" s="86" t="str">
        <f t="shared" si="25"/>
        <v/>
      </c>
      <c r="P135" s="86" t="str">
        <f t="shared" si="26"/>
        <v/>
      </c>
      <c r="Q135" s="87">
        <v>15</v>
      </c>
      <c r="R135" s="95" t="e">
        <f>+IFERROR(VLOOKUP(N135,'Productos PD'!$C$2:$E$349,3,0),VLOOKUP(S135,'Productos PD'!$B$3:$D$349,3,0))</f>
        <v>#N/A</v>
      </c>
    </row>
    <row r="136" spans="1:18" ht="45" x14ac:dyDescent="0.25">
      <c r="A136" s="87">
        <f t="shared" si="18"/>
        <v>4</v>
      </c>
      <c r="B136" s="86" t="s">
        <v>5</v>
      </c>
      <c r="C136" s="88" t="str">
        <f>IFERROR(IF(OR(B136="",B136=B135),"",VLOOKUP(B136,A!B$2:$F$469,MATCH($Q$1,A!B$1:$F$1),0)),0)</f>
        <v/>
      </c>
      <c r="D136" s="89" t="str">
        <f t="shared" si="19"/>
        <v/>
      </c>
      <c r="E136" s="90" t="str">
        <f t="shared" si="20"/>
        <v/>
      </c>
      <c r="F136" s="91" t="s">
        <v>132</v>
      </c>
      <c r="G136" s="88" t="str">
        <f>IFERROR(IF(OR(F136="",F136=F135),"",VLOOKUP(F136,A!C$2:$F$469,MATCH($Q$1,A!C$1:$F$1),0)),0)</f>
        <v/>
      </c>
      <c r="H136" s="89" t="str">
        <f t="shared" si="21"/>
        <v/>
      </c>
      <c r="I136" s="90" t="str">
        <f t="shared" si="22"/>
        <v/>
      </c>
      <c r="J136" s="86" t="s">
        <v>138</v>
      </c>
      <c r="K136" s="87" t="str">
        <f>IFERROR(IF(J136="","",IF(J136=J135,"",VLOOKUP(J136,A!D$2:$F$469,MATCH($Q$1,A!D$1:$F$1),0))),0)</f>
        <v/>
      </c>
      <c r="L136" s="87" t="str">
        <f t="shared" si="23"/>
        <v/>
      </c>
      <c r="M136" s="94" t="str">
        <f t="shared" si="24"/>
        <v/>
      </c>
      <c r="N136" s="86" t="s">
        <v>493</v>
      </c>
      <c r="O136" s="86">
        <f t="shared" si="25"/>
        <v>4.2436499999999997</v>
      </c>
      <c r="P136" s="86">
        <f t="shared" si="26"/>
        <v>0</v>
      </c>
      <c r="Q136" s="87">
        <v>28.291</v>
      </c>
      <c r="R136" s="95">
        <f>+IFERROR(VLOOKUP(N136,'Productos PD'!$C$2:$E$349,3,0),VLOOKUP(S136,'Productos PD'!$B$3:$D$349,3,0))</f>
        <v>0</v>
      </c>
    </row>
    <row r="137" spans="1:18" ht="45" x14ac:dyDescent="0.25">
      <c r="A137" s="87">
        <f t="shared" si="18"/>
        <v>4</v>
      </c>
      <c r="B137" s="86" t="s">
        <v>5</v>
      </c>
      <c r="C137" s="88" t="str">
        <f>IFERROR(IF(OR(B137="",B137=B136),"",VLOOKUP(B137,A!B$2:$F$469,MATCH($Q$1,A!B$1:$F$1),0)),0)</f>
        <v/>
      </c>
      <c r="D137" s="89" t="str">
        <f t="shared" si="19"/>
        <v/>
      </c>
      <c r="E137" s="90" t="str">
        <f t="shared" si="20"/>
        <v/>
      </c>
      <c r="F137" s="91" t="s">
        <v>132</v>
      </c>
      <c r="G137" s="88" t="str">
        <f>IFERROR(IF(OR(F137="",F137=F136),"",VLOOKUP(F137,A!C$2:$F$469,MATCH($Q$1,A!C$1:$F$1),0)),0)</f>
        <v/>
      </c>
      <c r="H137" s="89" t="str">
        <f t="shared" si="21"/>
        <v/>
      </c>
      <c r="I137" s="90" t="str">
        <f t="shared" si="22"/>
        <v/>
      </c>
      <c r="J137" s="86" t="s">
        <v>138</v>
      </c>
      <c r="K137" s="87" t="str">
        <f>IFERROR(IF(J137="","",IF(J137=J136,"",VLOOKUP(J137,A!D$2:$F$469,MATCH($Q$1,A!D$1:$F$1),0))),0)</f>
        <v/>
      </c>
      <c r="L137" s="87" t="str">
        <f t="shared" si="23"/>
        <v/>
      </c>
      <c r="M137" s="94" t="str">
        <f t="shared" si="24"/>
        <v/>
      </c>
      <c r="N137" s="86" t="s">
        <v>140</v>
      </c>
      <c r="O137" s="86">
        <f t="shared" si="25"/>
        <v>10.756349999999999</v>
      </c>
      <c r="P137" s="86">
        <f t="shared" si="26"/>
        <v>10.756349999999999</v>
      </c>
      <c r="Q137" s="87">
        <v>71.709000000000003</v>
      </c>
      <c r="R137" s="95">
        <f>+IFERROR(VLOOKUP(N137,'Productos PD'!$C$2:$E$349,3,0),VLOOKUP(S137,'Productos PD'!$B$3:$D$349,3,0))</f>
        <v>1</v>
      </c>
    </row>
    <row r="138" spans="1:18" ht="30" hidden="1" x14ac:dyDescent="0.25">
      <c r="A138" s="87">
        <f t="shared" si="18"/>
        <v>3</v>
      </c>
      <c r="B138" s="86" t="s">
        <v>5</v>
      </c>
      <c r="C138" s="88" t="str">
        <f>IFERROR(IF(OR(B138="",B138=B137),"",VLOOKUP(B138,A!B$2:$F$469,MATCH($Q$1,A!B$1:$F$1),0)),0)</f>
        <v/>
      </c>
      <c r="D138" s="89" t="str">
        <f t="shared" si="19"/>
        <v/>
      </c>
      <c r="E138" s="90" t="str">
        <f t="shared" si="20"/>
        <v/>
      </c>
      <c r="F138" s="91" t="s">
        <v>132</v>
      </c>
      <c r="G138" s="88" t="str">
        <f>IFERROR(IF(OR(F138="",F138=F137),"",VLOOKUP(F138,A!C$2:$F$469,MATCH($Q$1,A!C$1:$F$1),0)),0)</f>
        <v/>
      </c>
      <c r="H138" s="89" t="str">
        <f t="shared" si="21"/>
        <v/>
      </c>
      <c r="I138" s="90" t="str">
        <f t="shared" si="22"/>
        <v/>
      </c>
      <c r="J138" s="86" t="s">
        <v>141</v>
      </c>
      <c r="K138" s="87">
        <f>IFERROR(IF(J138="","",IF(J138=J137,"",VLOOKUP(J138,A!D$2:$F$469,MATCH($Q$1,A!D$1:$F$1),0))),0)</f>
        <v>25</v>
      </c>
      <c r="L138" s="87">
        <f t="shared" si="23"/>
        <v>21.425585205763205</v>
      </c>
      <c r="M138" s="94">
        <f t="shared" si="24"/>
        <v>0.85702340823052825</v>
      </c>
      <c r="O138" s="86" t="str">
        <f t="shared" si="25"/>
        <v/>
      </c>
      <c r="P138" s="86" t="str">
        <f t="shared" si="26"/>
        <v/>
      </c>
      <c r="Q138" s="87">
        <v>25</v>
      </c>
      <c r="R138" s="95" t="e">
        <f>+IFERROR(VLOOKUP(N138,'Productos PD'!$C$2:$E$349,3,0),VLOOKUP(S138,'Productos PD'!$B$3:$D$349,3,0))</f>
        <v>#N/A</v>
      </c>
    </row>
    <row r="139" spans="1:18" ht="60" x14ac:dyDescent="0.25">
      <c r="A139" s="87">
        <f t="shared" si="18"/>
        <v>4</v>
      </c>
      <c r="B139" s="86" t="s">
        <v>5</v>
      </c>
      <c r="C139" s="88" t="str">
        <f>IFERROR(IF(OR(B139="",B139=B138),"",VLOOKUP(B139,A!B$2:$F$469,MATCH($Q$1,A!B$1:$F$1),0)),0)</f>
        <v/>
      </c>
      <c r="D139" s="89" t="str">
        <f t="shared" si="19"/>
        <v/>
      </c>
      <c r="E139" s="90" t="str">
        <f t="shared" si="20"/>
        <v/>
      </c>
      <c r="F139" s="91" t="s">
        <v>132</v>
      </c>
      <c r="G139" s="88" t="str">
        <f>IFERROR(IF(OR(F139="",F139=F138),"",VLOOKUP(F139,A!C$2:$F$469,MATCH($Q$1,A!C$1:$F$1),0)),0)</f>
        <v/>
      </c>
      <c r="H139" s="89" t="str">
        <f t="shared" si="21"/>
        <v/>
      </c>
      <c r="I139" s="90" t="str">
        <f t="shared" si="22"/>
        <v/>
      </c>
      <c r="J139" s="86" t="s">
        <v>141</v>
      </c>
      <c r="K139" s="87" t="str">
        <f>IFERROR(IF(J139="","",IF(J139=J138,"",VLOOKUP(J139,A!D$2:$F$469,MATCH($Q$1,A!D$1:$F$1),0))),0)</f>
        <v/>
      </c>
      <c r="L139" s="87" t="str">
        <f t="shared" si="23"/>
        <v/>
      </c>
      <c r="M139" s="94" t="str">
        <f t="shared" si="24"/>
        <v/>
      </c>
      <c r="N139" s="86" t="s">
        <v>142</v>
      </c>
      <c r="O139" s="86">
        <f t="shared" si="25"/>
        <v>5.5620000000000003</v>
      </c>
      <c r="P139" s="86">
        <f t="shared" si="26"/>
        <v>4.4496000000000002</v>
      </c>
      <c r="Q139" s="87">
        <v>22.248000000000001</v>
      </c>
      <c r="R139" s="95">
        <f>+IFERROR(VLOOKUP(N139,'Productos PD'!$C$2:$E$349,3,0),VLOOKUP(S139,'Productos PD'!$B$3:$D$349,3,0))</f>
        <v>0.8</v>
      </c>
    </row>
    <row r="140" spans="1:18" ht="45" x14ac:dyDescent="0.25">
      <c r="A140" s="87">
        <f t="shared" si="18"/>
        <v>4</v>
      </c>
      <c r="B140" s="86" t="s">
        <v>5</v>
      </c>
      <c r="C140" s="88" t="str">
        <f>IFERROR(IF(OR(B140="",B140=B139),"",VLOOKUP(B140,A!B$2:$F$469,MATCH($Q$1,A!B$1:$F$1),0)),0)</f>
        <v/>
      </c>
      <c r="D140" s="89" t="str">
        <f t="shared" si="19"/>
        <v/>
      </c>
      <c r="E140" s="90" t="str">
        <f t="shared" si="20"/>
        <v/>
      </c>
      <c r="F140" s="91" t="s">
        <v>132</v>
      </c>
      <c r="G140" s="88" t="str">
        <f>IFERROR(IF(OR(F140="",F140=F139),"",VLOOKUP(F140,A!C$2:$F$469,MATCH($Q$1,A!C$1:$F$1),0)),0)</f>
        <v/>
      </c>
      <c r="H140" s="89" t="str">
        <f t="shared" si="21"/>
        <v/>
      </c>
      <c r="I140" s="90" t="str">
        <f t="shared" si="22"/>
        <v/>
      </c>
      <c r="J140" s="86" t="s">
        <v>141</v>
      </c>
      <c r="K140" s="87" t="str">
        <f>IFERROR(IF(J140="","",IF(J140=J139,"",VLOOKUP(J140,A!D$2:$F$469,MATCH($Q$1,A!D$1:$F$1),0))),0)</f>
        <v/>
      </c>
      <c r="L140" s="87" t="str">
        <f t="shared" si="23"/>
        <v/>
      </c>
      <c r="M140" s="94" t="str">
        <f t="shared" si="24"/>
        <v/>
      </c>
      <c r="N140" s="86" t="s">
        <v>143</v>
      </c>
      <c r="O140" s="86">
        <f t="shared" si="25"/>
        <v>4.0810000000000004</v>
      </c>
      <c r="P140" s="86">
        <f t="shared" si="26"/>
        <v>1.8475518724298736</v>
      </c>
      <c r="Q140" s="87">
        <v>16.324000000000002</v>
      </c>
      <c r="R140" s="95">
        <f>+IFERROR(VLOOKUP(N140,'Productos PD'!$C$2:$E$349,3,0),VLOOKUP(S140,'Productos PD'!$B$3:$D$349,3,0))</f>
        <v>0.45272038040428164</v>
      </c>
    </row>
    <row r="141" spans="1:18" ht="75" x14ac:dyDescent="0.25">
      <c r="A141" s="87">
        <f t="shared" si="18"/>
        <v>4</v>
      </c>
      <c r="B141" s="86" t="s">
        <v>5</v>
      </c>
      <c r="C141" s="88" t="str">
        <f>IFERROR(IF(OR(B141="",B141=B140),"",VLOOKUP(B141,A!B$2:$F$469,MATCH($Q$1,A!B$1:$F$1),0)),0)</f>
        <v/>
      </c>
      <c r="D141" s="89" t="str">
        <f t="shared" si="19"/>
        <v/>
      </c>
      <c r="E141" s="90" t="str">
        <f t="shared" si="20"/>
        <v/>
      </c>
      <c r="F141" s="91" t="s">
        <v>132</v>
      </c>
      <c r="G141" s="88" t="str">
        <f>IFERROR(IF(OR(F141="",F141=F140),"",VLOOKUP(F141,A!C$2:$F$469,MATCH($Q$1,A!C$1:$F$1),0)),0)</f>
        <v/>
      </c>
      <c r="H141" s="89" t="str">
        <f t="shared" si="21"/>
        <v/>
      </c>
      <c r="I141" s="90" t="str">
        <f t="shared" si="22"/>
        <v/>
      </c>
      <c r="J141" s="86" t="s">
        <v>141</v>
      </c>
      <c r="K141" s="87" t="str">
        <f>IFERROR(IF(J141="","",IF(J141=J140,"",VLOOKUP(J141,A!D$2:$F$469,MATCH($Q$1,A!D$1:$F$1),0))),0)</f>
        <v/>
      </c>
      <c r="L141" s="87" t="str">
        <f t="shared" si="23"/>
        <v/>
      </c>
      <c r="M141" s="94" t="str">
        <f t="shared" si="24"/>
        <v/>
      </c>
      <c r="N141" s="86" t="s">
        <v>144</v>
      </c>
      <c r="O141" s="86">
        <f t="shared" si="25"/>
        <v>3.4285000000000001</v>
      </c>
      <c r="P141" s="86">
        <f t="shared" si="26"/>
        <v>3.1999333333333335</v>
      </c>
      <c r="Q141" s="87">
        <v>13.714</v>
      </c>
      <c r="R141" s="95">
        <f>+IFERROR(VLOOKUP(N141,'Productos PD'!$C$2:$E$349,3,0),VLOOKUP(S141,'Productos PD'!$B$3:$D$349,3,0))</f>
        <v>0.93333333333333335</v>
      </c>
    </row>
    <row r="142" spans="1:18" ht="60" x14ac:dyDescent="0.25">
      <c r="A142" s="87">
        <f t="shared" si="18"/>
        <v>4</v>
      </c>
      <c r="B142" s="86" t="s">
        <v>5</v>
      </c>
      <c r="C142" s="88" t="str">
        <f>IFERROR(IF(OR(B142="",B142=B141),"",VLOOKUP(B142,A!B$2:$F$469,MATCH($Q$1,A!B$1:$F$1),0)),0)</f>
        <v/>
      </c>
      <c r="D142" s="89" t="str">
        <f t="shared" si="19"/>
        <v/>
      </c>
      <c r="E142" s="90" t="str">
        <f t="shared" si="20"/>
        <v/>
      </c>
      <c r="F142" s="91" t="s">
        <v>132</v>
      </c>
      <c r="G142" s="88" t="str">
        <f>IFERROR(IF(OR(F142="",F142=F141),"",VLOOKUP(F142,A!C$2:$F$469,MATCH($Q$1,A!C$1:$F$1),0)),0)</f>
        <v/>
      </c>
      <c r="H142" s="89" t="str">
        <f t="shared" si="21"/>
        <v/>
      </c>
      <c r="I142" s="90" t="str">
        <f t="shared" si="22"/>
        <v/>
      </c>
      <c r="J142" s="86" t="s">
        <v>141</v>
      </c>
      <c r="K142" s="87" t="str">
        <f>IFERROR(IF(J142="","",IF(J142=J141,"",VLOOKUP(J142,A!D$2:$F$469,MATCH($Q$1,A!D$1:$F$1),0))),0)</f>
        <v/>
      </c>
      <c r="L142" s="87" t="str">
        <f t="shared" si="23"/>
        <v/>
      </c>
      <c r="M142" s="94" t="str">
        <f t="shared" si="24"/>
        <v/>
      </c>
      <c r="N142" s="86" t="s">
        <v>145</v>
      </c>
      <c r="O142" s="86">
        <f t="shared" si="25"/>
        <v>11.9285</v>
      </c>
      <c r="P142" s="86">
        <f t="shared" si="26"/>
        <v>11.9285</v>
      </c>
      <c r="Q142" s="87">
        <v>47.713999999999999</v>
      </c>
      <c r="R142" s="95">
        <f>+IFERROR(VLOOKUP(N142,'Productos PD'!$C$2:$E$349,3,0),VLOOKUP(S142,'Productos PD'!$B$3:$D$349,3,0))</f>
        <v>1</v>
      </c>
    </row>
    <row r="143" spans="1:18" ht="45" hidden="1" x14ac:dyDescent="0.25">
      <c r="A143" s="87">
        <f t="shared" si="18"/>
        <v>3</v>
      </c>
      <c r="B143" s="86" t="s">
        <v>5</v>
      </c>
      <c r="C143" s="88" t="str">
        <f>IFERROR(IF(OR(B143="",B143=B142),"",VLOOKUP(B143,A!B$2:$F$469,MATCH($Q$1,A!B$1:$F$1),0)),0)</f>
        <v/>
      </c>
      <c r="D143" s="89" t="str">
        <f t="shared" si="19"/>
        <v/>
      </c>
      <c r="E143" s="90" t="str">
        <f t="shared" si="20"/>
        <v/>
      </c>
      <c r="F143" s="91" t="s">
        <v>132</v>
      </c>
      <c r="G143" s="88" t="str">
        <f>IFERROR(IF(OR(F143="",F143=F142),"",VLOOKUP(F143,A!C$2:$F$469,MATCH($Q$1,A!C$1:$F$1),0)),0)</f>
        <v/>
      </c>
      <c r="H143" s="89" t="str">
        <f t="shared" si="21"/>
        <v/>
      </c>
      <c r="I143" s="90" t="str">
        <f t="shared" si="22"/>
        <v/>
      </c>
      <c r="J143" s="86" t="s">
        <v>146</v>
      </c>
      <c r="K143" s="87">
        <f>IFERROR(IF(J143="","",IF(J143=J142,"",VLOOKUP(J143,A!D$2:$F$469,MATCH($Q$1,A!D$1:$F$1),0))),0)</f>
        <v>25</v>
      </c>
      <c r="L143" s="87">
        <f t="shared" si="23"/>
        <v>20</v>
      </c>
      <c r="M143" s="94">
        <f t="shared" si="24"/>
        <v>0.8</v>
      </c>
      <c r="O143" s="86" t="str">
        <f t="shared" si="25"/>
        <v/>
      </c>
      <c r="P143" s="86" t="str">
        <f t="shared" si="26"/>
        <v/>
      </c>
      <c r="Q143" s="87">
        <v>25</v>
      </c>
      <c r="R143" s="95" t="e">
        <f>+IFERROR(VLOOKUP(N143,'Productos PD'!$C$2:$E$349,3,0),VLOOKUP(S143,'Productos PD'!$B$3:$D$349,3,0))</f>
        <v>#N/A</v>
      </c>
    </row>
    <row r="144" spans="1:18" ht="90" x14ac:dyDescent="0.25">
      <c r="A144" s="87">
        <f t="shared" si="18"/>
        <v>4</v>
      </c>
      <c r="B144" s="86" t="s">
        <v>5</v>
      </c>
      <c r="C144" s="88" t="str">
        <f>IFERROR(IF(OR(B144="",B144=B143),"",VLOOKUP(B144,A!B$2:$F$469,MATCH($Q$1,A!B$1:$F$1),0)),0)</f>
        <v/>
      </c>
      <c r="D144" s="89" t="str">
        <f t="shared" si="19"/>
        <v/>
      </c>
      <c r="E144" s="90" t="str">
        <f t="shared" si="20"/>
        <v/>
      </c>
      <c r="F144" s="91" t="s">
        <v>132</v>
      </c>
      <c r="G144" s="88" t="str">
        <f>IFERROR(IF(OR(F144="",F144=F143),"",VLOOKUP(F144,A!C$2:$F$469,MATCH($Q$1,A!C$1:$F$1),0)),0)</f>
        <v/>
      </c>
      <c r="H144" s="89" t="str">
        <f t="shared" si="21"/>
        <v/>
      </c>
      <c r="I144" s="90" t="str">
        <f t="shared" si="22"/>
        <v/>
      </c>
      <c r="J144" s="86" t="s">
        <v>146</v>
      </c>
      <c r="K144" s="87" t="str">
        <f>IFERROR(IF(J144="","",IF(J144=J143,"",VLOOKUP(J144,A!D$2:$F$469,MATCH($Q$1,A!D$1:$F$1),0))),0)</f>
        <v/>
      </c>
      <c r="L144" s="87" t="str">
        <f t="shared" si="23"/>
        <v/>
      </c>
      <c r="M144" s="94" t="str">
        <f t="shared" si="24"/>
        <v/>
      </c>
      <c r="N144" s="86" t="s">
        <v>483</v>
      </c>
      <c r="O144" s="86">
        <f t="shared" si="25"/>
        <v>2.5</v>
      </c>
      <c r="P144" s="86">
        <f t="shared" si="26"/>
        <v>2.5</v>
      </c>
      <c r="Q144" s="87">
        <v>10</v>
      </c>
      <c r="R144" s="95">
        <f>+IFERROR(VLOOKUP(N144,'Productos PD'!$C$2:$E$349,3,0),VLOOKUP(S144,'Productos PD'!$B$3:$D$349,3,0))</f>
        <v>1</v>
      </c>
    </row>
    <row r="145" spans="1:18" ht="75" x14ac:dyDescent="0.25">
      <c r="A145" s="87">
        <f t="shared" si="18"/>
        <v>4</v>
      </c>
      <c r="B145" s="86" t="s">
        <v>5</v>
      </c>
      <c r="C145" s="88" t="str">
        <f>IFERROR(IF(OR(B145="",B145=B144),"",VLOOKUP(B145,A!B$2:$F$469,MATCH($Q$1,A!B$1:$F$1),0)),0)</f>
        <v/>
      </c>
      <c r="D145" s="89" t="str">
        <f t="shared" si="19"/>
        <v/>
      </c>
      <c r="E145" s="90" t="str">
        <f t="shared" si="20"/>
        <v/>
      </c>
      <c r="F145" s="91" t="s">
        <v>132</v>
      </c>
      <c r="G145" s="88" t="str">
        <f>IFERROR(IF(OR(F145="",F145=F144),"",VLOOKUP(F145,A!C$2:$F$469,MATCH($Q$1,A!C$1:$F$1),0)),0)</f>
        <v/>
      </c>
      <c r="H145" s="89" t="str">
        <f t="shared" si="21"/>
        <v/>
      </c>
      <c r="I145" s="90" t="str">
        <f t="shared" si="22"/>
        <v/>
      </c>
      <c r="J145" s="86" t="s">
        <v>146</v>
      </c>
      <c r="K145" s="87" t="str">
        <f>IFERROR(IF(J145="","",IF(J145=J144,"",VLOOKUP(J145,A!D$2:$F$469,MATCH($Q$1,A!D$1:$F$1),0))),0)</f>
        <v/>
      </c>
      <c r="L145" s="87" t="str">
        <f t="shared" si="23"/>
        <v/>
      </c>
      <c r="M145" s="94" t="str">
        <f t="shared" si="24"/>
        <v/>
      </c>
      <c r="N145" s="86" t="s">
        <v>148</v>
      </c>
      <c r="O145" s="86">
        <f t="shared" si="25"/>
        <v>5</v>
      </c>
      <c r="P145" s="86">
        <f t="shared" si="26"/>
        <v>0</v>
      </c>
      <c r="Q145" s="87">
        <v>20</v>
      </c>
      <c r="R145" s="95">
        <f>+IFERROR(VLOOKUP(N145,'Productos PD'!$C$2:$E$349,3,0),VLOOKUP(S145,'Productos PD'!$B$3:$D$349,3,0))</f>
        <v>0</v>
      </c>
    </row>
    <row r="146" spans="1:18" ht="45" x14ac:dyDescent="0.25">
      <c r="A146" s="87">
        <f t="shared" si="18"/>
        <v>4</v>
      </c>
      <c r="B146" s="86" t="s">
        <v>5</v>
      </c>
      <c r="C146" s="88" t="str">
        <f>IFERROR(IF(OR(B146="",B146=B145),"",VLOOKUP(B146,A!B$2:$F$469,MATCH($Q$1,A!B$1:$F$1),0)),0)</f>
        <v/>
      </c>
      <c r="D146" s="89" t="str">
        <f t="shared" si="19"/>
        <v/>
      </c>
      <c r="E146" s="90" t="str">
        <f t="shared" si="20"/>
        <v/>
      </c>
      <c r="F146" s="91" t="s">
        <v>132</v>
      </c>
      <c r="G146" s="88" t="str">
        <f>IFERROR(IF(OR(F146="",F146=F145),"",VLOOKUP(F146,A!C$2:$F$469,MATCH($Q$1,A!C$1:$F$1),0)),0)</f>
        <v/>
      </c>
      <c r="H146" s="89" t="str">
        <f t="shared" si="21"/>
        <v/>
      </c>
      <c r="I146" s="90" t="str">
        <f t="shared" si="22"/>
        <v/>
      </c>
      <c r="J146" s="86" t="s">
        <v>146</v>
      </c>
      <c r="K146" s="87" t="str">
        <f>IFERROR(IF(J146="","",IF(J146=J145,"",VLOOKUP(J146,A!D$2:$F$469,MATCH($Q$1,A!D$1:$F$1),0))),0)</f>
        <v/>
      </c>
      <c r="L146" s="87" t="str">
        <f t="shared" si="23"/>
        <v/>
      </c>
      <c r="M146" s="94" t="str">
        <f t="shared" si="24"/>
        <v/>
      </c>
      <c r="N146" s="86" t="s">
        <v>778</v>
      </c>
      <c r="O146" s="86">
        <f t="shared" si="25"/>
        <v>2.5</v>
      </c>
      <c r="P146" s="86">
        <f t="shared" si="26"/>
        <v>2.5</v>
      </c>
      <c r="Q146" s="87">
        <v>10</v>
      </c>
      <c r="R146" s="95">
        <f>+IFERROR(VLOOKUP(N146,'Productos PD'!$C$2:$E$349,3,0),VLOOKUP(S146,'Productos PD'!$B$3:$D$349,3,0))</f>
        <v>1</v>
      </c>
    </row>
    <row r="147" spans="1:18" ht="45" x14ac:dyDescent="0.25">
      <c r="A147" s="87">
        <f t="shared" si="18"/>
        <v>4</v>
      </c>
      <c r="B147" s="86" t="s">
        <v>5</v>
      </c>
      <c r="C147" s="88" t="str">
        <f>IFERROR(IF(OR(B147="",B147=B146),"",VLOOKUP(B147,A!B$2:$F$469,MATCH($Q$1,A!B$1:$F$1),0)),0)</f>
        <v/>
      </c>
      <c r="D147" s="89" t="str">
        <f t="shared" si="19"/>
        <v/>
      </c>
      <c r="E147" s="90" t="str">
        <f t="shared" si="20"/>
        <v/>
      </c>
      <c r="F147" s="91" t="s">
        <v>132</v>
      </c>
      <c r="G147" s="88" t="str">
        <f>IFERROR(IF(OR(F147="",F147=F146),"",VLOOKUP(F147,A!C$2:$F$469,MATCH($Q$1,A!C$1:$F$1),0)),0)</f>
        <v/>
      </c>
      <c r="H147" s="89" t="str">
        <f t="shared" si="21"/>
        <v/>
      </c>
      <c r="I147" s="90" t="str">
        <f t="shared" si="22"/>
        <v/>
      </c>
      <c r="J147" s="86" t="s">
        <v>146</v>
      </c>
      <c r="K147" s="87" t="str">
        <f>IFERROR(IF(J147="","",IF(J147=J146,"",VLOOKUP(J147,A!D$2:$F$469,MATCH($Q$1,A!D$1:$F$1),0))),0)</f>
        <v/>
      </c>
      <c r="L147" s="87" t="str">
        <f t="shared" si="23"/>
        <v/>
      </c>
      <c r="M147" s="94" t="str">
        <f t="shared" si="24"/>
        <v/>
      </c>
      <c r="N147" s="86" t="s">
        <v>779</v>
      </c>
      <c r="O147" s="86">
        <f t="shared" si="25"/>
        <v>6.25</v>
      </c>
      <c r="P147" s="86">
        <f t="shared" si="26"/>
        <v>6.25</v>
      </c>
      <c r="Q147" s="87">
        <v>25</v>
      </c>
      <c r="R147" s="95">
        <f>+IFERROR(VLOOKUP(N147,'Productos PD'!$C$2:$E$349,3,0),VLOOKUP(S147,'Productos PD'!$B$3:$D$349,3,0))</f>
        <v>1</v>
      </c>
    </row>
    <row r="148" spans="1:18" ht="90" x14ac:dyDescent="0.25">
      <c r="A148" s="87">
        <f t="shared" si="18"/>
        <v>4</v>
      </c>
      <c r="B148" s="86" t="s">
        <v>5</v>
      </c>
      <c r="C148" s="88" t="str">
        <f>IFERROR(IF(OR(B148="",B148=B147),"",VLOOKUP(B148,A!B$2:$F$469,MATCH($Q$1,A!B$1:$F$1),0)),0)</f>
        <v/>
      </c>
      <c r="D148" s="89" t="str">
        <f t="shared" si="19"/>
        <v/>
      </c>
      <c r="E148" s="90" t="str">
        <f t="shared" si="20"/>
        <v/>
      </c>
      <c r="F148" s="91" t="s">
        <v>132</v>
      </c>
      <c r="G148" s="88" t="str">
        <f>IFERROR(IF(OR(F148="",F148=F147),"",VLOOKUP(F148,A!C$2:$F$469,MATCH($Q$1,A!C$1:$F$1),0)),0)</f>
        <v/>
      </c>
      <c r="H148" s="89" t="str">
        <f t="shared" si="21"/>
        <v/>
      </c>
      <c r="I148" s="90" t="str">
        <f t="shared" si="22"/>
        <v/>
      </c>
      <c r="J148" s="86" t="s">
        <v>146</v>
      </c>
      <c r="K148" s="87" t="str">
        <f>IFERROR(IF(J148="","",IF(J148=J147,"",VLOOKUP(J148,A!D$2:$F$469,MATCH($Q$1,A!D$1:$F$1),0))),0)</f>
        <v/>
      </c>
      <c r="L148" s="87" t="str">
        <f t="shared" si="23"/>
        <v/>
      </c>
      <c r="M148" s="94" t="str">
        <f t="shared" si="24"/>
        <v/>
      </c>
      <c r="N148" s="86" t="s">
        <v>151</v>
      </c>
      <c r="O148" s="86">
        <f t="shared" si="25"/>
        <v>8.75</v>
      </c>
      <c r="P148" s="86">
        <f t="shared" si="26"/>
        <v>8.75</v>
      </c>
      <c r="Q148" s="87">
        <v>35</v>
      </c>
      <c r="R148" s="95">
        <f>+IFERROR(VLOOKUP(N148,'Productos PD'!$C$2:$E$349,3,0),VLOOKUP(S148,'Productos PD'!$B$3:$D$349,3,0))</f>
        <v>1</v>
      </c>
    </row>
    <row r="149" spans="1:18" ht="30" hidden="1" x14ac:dyDescent="0.25">
      <c r="A149" s="87">
        <f t="shared" si="18"/>
        <v>2</v>
      </c>
      <c r="B149" s="86" t="s">
        <v>5</v>
      </c>
      <c r="C149" s="88" t="str">
        <f>IFERROR(IF(OR(B149="",B149=B148),"",VLOOKUP(B149,A!B$2:$F$469,MATCH($Q$1,A!B$1:$F$1),0)),0)</f>
        <v/>
      </c>
      <c r="D149" s="89" t="str">
        <f t="shared" si="19"/>
        <v/>
      </c>
      <c r="E149" s="90" t="str">
        <f t="shared" si="20"/>
        <v/>
      </c>
      <c r="F149" s="91" t="s">
        <v>152</v>
      </c>
      <c r="G149" s="88">
        <f>IFERROR(IF(OR(F149="",F149=F148),"",VLOOKUP(F149,A!C$2:$F$469,MATCH($Q$1,A!C$1:$F$1),0)),0)</f>
        <v>1</v>
      </c>
      <c r="H149" s="89">
        <f t="shared" si="21"/>
        <v>0</v>
      </c>
      <c r="I149" s="90">
        <f t="shared" si="22"/>
        <v>0</v>
      </c>
      <c r="K149" s="87" t="str">
        <f>IFERROR(IF(J149="","",IF(J149=J148,"",VLOOKUP(J149,A!D$2:$F$469,MATCH($Q$1,A!D$1:$F$1),0))),0)</f>
        <v/>
      </c>
      <c r="L149" s="87" t="str">
        <f t="shared" si="23"/>
        <v/>
      </c>
      <c r="M149" s="94" t="str">
        <f t="shared" si="24"/>
        <v/>
      </c>
      <c r="O149" s="86" t="str">
        <f t="shared" si="25"/>
        <v/>
      </c>
      <c r="P149" s="86" t="str">
        <f t="shared" si="26"/>
        <v/>
      </c>
      <c r="Q149" s="87">
        <v>1</v>
      </c>
      <c r="R149" s="95" t="e">
        <f>+IFERROR(VLOOKUP(N149,'Productos PD'!$C$2:$E$349,3,0),VLOOKUP(S149,'Productos PD'!$B$3:$D$349,3,0))</f>
        <v>#N/A</v>
      </c>
    </row>
    <row r="150" spans="1:18" ht="30" hidden="1" x14ac:dyDescent="0.25">
      <c r="A150" s="87">
        <f t="shared" si="18"/>
        <v>3</v>
      </c>
      <c r="B150" s="86" t="s">
        <v>5</v>
      </c>
      <c r="C150" s="88" t="str">
        <f>IFERROR(IF(OR(B150="",B150=B149),"",VLOOKUP(B150,A!B$2:$F$469,MATCH($Q$1,A!B$1:$F$1),0)),0)</f>
        <v/>
      </c>
      <c r="D150" s="89" t="str">
        <f t="shared" si="19"/>
        <v/>
      </c>
      <c r="E150" s="90" t="str">
        <f t="shared" si="20"/>
        <v/>
      </c>
      <c r="F150" s="91" t="s">
        <v>152</v>
      </c>
      <c r="G150" s="88" t="str">
        <f>IFERROR(IF(OR(F150="",F150=F149),"",VLOOKUP(F150,A!C$2:$F$469,MATCH($Q$1,A!C$1:$F$1),0)),0)</f>
        <v/>
      </c>
      <c r="H150" s="89" t="str">
        <f t="shared" si="21"/>
        <v/>
      </c>
      <c r="I150" s="90" t="str">
        <f t="shared" si="22"/>
        <v/>
      </c>
      <c r="J150" s="86" t="s">
        <v>153</v>
      </c>
      <c r="K150" s="87">
        <f>IFERROR(IF(J150="","",IF(J150=J149,"",VLOOKUP(J150,A!D$2:$F$469,MATCH($Q$1,A!D$1:$F$1),0))),0)</f>
        <v>100</v>
      </c>
      <c r="L150" s="87">
        <f t="shared" si="23"/>
        <v>0</v>
      </c>
      <c r="M150" s="94">
        <f t="shared" si="24"/>
        <v>0</v>
      </c>
      <c r="O150" s="86" t="str">
        <f t="shared" si="25"/>
        <v/>
      </c>
      <c r="P150" s="86" t="str">
        <f t="shared" si="26"/>
        <v/>
      </c>
      <c r="Q150" s="87">
        <v>100</v>
      </c>
      <c r="R150" s="95" t="e">
        <f>+IFERROR(VLOOKUP(N150,'Productos PD'!$C$2:$E$349,3,0),VLOOKUP(S150,'Productos PD'!$B$3:$D$349,3,0))</f>
        <v>#N/A</v>
      </c>
    </row>
    <row r="151" spans="1:18" ht="60" x14ac:dyDescent="0.25">
      <c r="A151" s="87">
        <f t="shared" si="18"/>
        <v>4</v>
      </c>
      <c r="B151" s="86" t="s">
        <v>5</v>
      </c>
      <c r="C151" s="88" t="str">
        <f>IFERROR(IF(OR(B151="",B151=B150),"",VLOOKUP(B151,A!B$2:$F$469,MATCH($Q$1,A!B$1:$F$1),0)),0)</f>
        <v/>
      </c>
      <c r="D151" s="89" t="str">
        <f t="shared" si="19"/>
        <v/>
      </c>
      <c r="E151" s="90" t="str">
        <f t="shared" si="20"/>
        <v/>
      </c>
      <c r="F151" s="91" t="s">
        <v>152</v>
      </c>
      <c r="G151" s="88" t="str">
        <f>IFERROR(IF(OR(F151="",F151=F150),"",VLOOKUP(F151,A!C$2:$F$469,MATCH($Q$1,A!C$1:$F$1),0)),0)</f>
        <v/>
      </c>
      <c r="H151" s="89" t="str">
        <f t="shared" si="21"/>
        <v/>
      </c>
      <c r="I151" s="90" t="str">
        <f t="shared" si="22"/>
        <v/>
      </c>
      <c r="J151" s="86" t="s">
        <v>153</v>
      </c>
      <c r="K151" s="87" t="str">
        <f>IFERROR(IF(J151="","",IF(J151=J150,"",VLOOKUP(J151,A!D$2:$F$469,MATCH($Q$1,A!D$1:$F$1),0))),0)</f>
        <v/>
      </c>
      <c r="L151" s="87" t="str">
        <f t="shared" si="23"/>
        <v/>
      </c>
      <c r="M151" s="94" t="str">
        <f t="shared" si="24"/>
        <v/>
      </c>
      <c r="N151" s="86" t="s">
        <v>154</v>
      </c>
      <c r="O151" s="86">
        <f t="shared" si="25"/>
        <v>65</v>
      </c>
      <c r="P151" s="86">
        <f t="shared" si="26"/>
        <v>0</v>
      </c>
      <c r="Q151" s="87">
        <v>65</v>
      </c>
      <c r="R151" s="95">
        <f>+IFERROR(VLOOKUP(N151,'Productos PD'!$C$2:$E$349,3,0),VLOOKUP(S151,'Productos PD'!$B$3:$D$349,3,0))</f>
        <v>0</v>
      </c>
    </row>
    <row r="152" spans="1:18" ht="60" x14ac:dyDescent="0.25">
      <c r="A152" s="87">
        <f t="shared" si="18"/>
        <v>4</v>
      </c>
      <c r="B152" s="86" t="s">
        <v>5</v>
      </c>
      <c r="C152" s="88" t="str">
        <f>IFERROR(IF(OR(B152="",B152=B151),"",VLOOKUP(B152,A!B$2:$F$469,MATCH($Q$1,A!B$1:$F$1),0)),0)</f>
        <v/>
      </c>
      <c r="D152" s="89" t="str">
        <f t="shared" si="19"/>
        <v/>
      </c>
      <c r="E152" s="90" t="str">
        <f t="shared" si="20"/>
        <v/>
      </c>
      <c r="F152" s="91" t="s">
        <v>152</v>
      </c>
      <c r="G152" s="88" t="str">
        <f>IFERROR(IF(OR(F152="",F152=F151),"",VLOOKUP(F152,A!C$2:$F$469,MATCH($Q$1,A!C$1:$F$1),0)),0)</f>
        <v/>
      </c>
      <c r="H152" s="89" t="str">
        <f t="shared" si="21"/>
        <v/>
      </c>
      <c r="I152" s="90" t="str">
        <f t="shared" si="22"/>
        <v/>
      </c>
      <c r="J152" s="86" t="s">
        <v>153</v>
      </c>
      <c r="K152" s="87" t="str">
        <f>IFERROR(IF(J152="","",IF(J152=J151,"",VLOOKUP(J152,A!D$2:$F$469,MATCH($Q$1,A!D$1:$F$1),0))),0)</f>
        <v/>
      </c>
      <c r="L152" s="87" t="str">
        <f t="shared" si="23"/>
        <v/>
      </c>
      <c r="M152" s="94" t="str">
        <f t="shared" si="24"/>
        <v/>
      </c>
      <c r="N152" s="86" t="s">
        <v>155</v>
      </c>
      <c r="O152" s="86">
        <f t="shared" si="25"/>
        <v>35</v>
      </c>
      <c r="P152" s="86">
        <f t="shared" si="26"/>
        <v>0</v>
      </c>
      <c r="Q152" s="87">
        <v>35</v>
      </c>
      <c r="R152" s="95">
        <f>+IFERROR(VLOOKUP(N152,'Productos PD'!$C$2:$E$349,3,0),VLOOKUP(S152,'Productos PD'!$B$3:$D$349,3,0))</f>
        <v>0</v>
      </c>
    </row>
    <row r="153" spans="1:18" ht="30" hidden="1" x14ac:dyDescent="0.25">
      <c r="A153" s="87">
        <f t="shared" si="18"/>
        <v>2</v>
      </c>
      <c r="B153" s="86" t="s">
        <v>5</v>
      </c>
      <c r="C153" s="88" t="str">
        <f>IFERROR(IF(OR(B153="",B153=B152),"",VLOOKUP(B153,A!B$2:$F$469,MATCH($Q$1,A!B$1:$F$1),0)),0)</f>
        <v/>
      </c>
      <c r="D153" s="89" t="str">
        <f t="shared" si="19"/>
        <v/>
      </c>
      <c r="E153" s="90" t="str">
        <f t="shared" si="20"/>
        <v/>
      </c>
      <c r="F153" s="91" t="s">
        <v>156</v>
      </c>
      <c r="G153" s="88">
        <f>IFERROR(IF(OR(F153="",F153=F152),"",VLOOKUP(F153,A!C$2:$F$469,MATCH($Q$1,A!C$1:$F$1),0)),0)</f>
        <v>58</v>
      </c>
      <c r="H153" s="89">
        <f t="shared" si="21"/>
        <v>0</v>
      </c>
      <c r="I153" s="90">
        <f t="shared" si="22"/>
        <v>0</v>
      </c>
      <c r="K153" s="87" t="str">
        <f>IFERROR(IF(J153="","",IF(J153=J152,"",VLOOKUP(J153,A!D$2:$F$469,MATCH($Q$1,A!D$1:$F$1),0))),0)</f>
        <v/>
      </c>
      <c r="L153" s="87" t="str">
        <f t="shared" si="23"/>
        <v/>
      </c>
      <c r="M153" s="94" t="str">
        <f t="shared" si="24"/>
        <v/>
      </c>
      <c r="O153" s="86" t="str">
        <f t="shared" si="25"/>
        <v/>
      </c>
      <c r="P153" s="86" t="str">
        <f t="shared" si="26"/>
        <v/>
      </c>
      <c r="Q153" s="87">
        <v>58</v>
      </c>
      <c r="R153" s="95" t="e">
        <f>+IFERROR(VLOOKUP(N153,'Productos PD'!$C$2:$E$349,3,0),VLOOKUP(S153,'Productos PD'!$B$3:$D$349,3,0))</f>
        <v>#N/A</v>
      </c>
    </row>
    <row r="154" spans="1:18" ht="30" hidden="1" x14ac:dyDescent="0.25">
      <c r="A154" s="87">
        <f t="shared" si="18"/>
        <v>3</v>
      </c>
      <c r="B154" s="86" t="s">
        <v>5</v>
      </c>
      <c r="C154" s="88" t="str">
        <f>IFERROR(IF(OR(B154="",B154=B153),"",VLOOKUP(B154,A!B$2:$F$469,MATCH($Q$1,A!B$1:$F$1),0)),0)</f>
        <v/>
      </c>
      <c r="D154" s="89" t="str">
        <f t="shared" si="19"/>
        <v/>
      </c>
      <c r="E154" s="90" t="str">
        <f t="shared" si="20"/>
        <v/>
      </c>
      <c r="F154" s="91" t="s">
        <v>156</v>
      </c>
      <c r="G154" s="88" t="str">
        <f>IFERROR(IF(OR(F154="",F154=F153),"",VLOOKUP(F154,A!C$2:$F$469,MATCH($Q$1,A!C$1:$F$1),0)),0)</f>
        <v/>
      </c>
      <c r="H154" s="89" t="str">
        <f t="shared" si="21"/>
        <v/>
      </c>
      <c r="I154" s="90" t="str">
        <f t="shared" si="22"/>
        <v/>
      </c>
      <c r="J154" s="86" t="s">
        <v>157</v>
      </c>
      <c r="K154" s="87">
        <f>IFERROR(IF(J154="","",IF(J154=J153,"",VLOOKUP(J154,A!D$2:$F$469,MATCH($Q$1,A!D$1:$F$1),0))),0)</f>
        <v>1</v>
      </c>
      <c r="L154" s="87">
        <f t="shared" si="23"/>
        <v>0</v>
      </c>
      <c r="M154" s="94">
        <f t="shared" si="24"/>
        <v>0</v>
      </c>
      <c r="O154" s="86" t="str">
        <f t="shared" si="25"/>
        <v/>
      </c>
      <c r="P154" s="86" t="str">
        <f t="shared" si="26"/>
        <v/>
      </c>
      <c r="Q154" s="87">
        <v>1</v>
      </c>
      <c r="R154" s="95" t="e">
        <f>+IFERROR(VLOOKUP(N154,'Productos PD'!$C$2:$E$349,3,0),VLOOKUP(S154,'Productos PD'!$B$3:$D$349,3,0))</f>
        <v>#N/A</v>
      </c>
    </row>
    <row r="155" spans="1:18" ht="30" x14ac:dyDescent="0.25">
      <c r="A155" s="87">
        <f t="shared" si="18"/>
        <v>4</v>
      </c>
      <c r="B155" s="86" t="s">
        <v>5</v>
      </c>
      <c r="C155" s="88" t="str">
        <f>IFERROR(IF(OR(B155="",B155=B154),"",VLOOKUP(B155,A!B$2:$F$469,MATCH($Q$1,A!B$1:$F$1),0)),0)</f>
        <v/>
      </c>
      <c r="D155" s="89" t="str">
        <f t="shared" si="19"/>
        <v/>
      </c>
      <c r="E155" s="90" t="str">
        <f t="shared" si="20"/>
        <v/>
      </c>
      <c r="F155" s="91" t="s">
        <v>156</v>
      </c>
      <c r="G155" s="88" t="str">
        <f>IFERROR(IF(OR(F155="",F155=F154),"",VLOOKUP(F155,A!C$2:$F$469,MATCH($Q$1,A!C$1:$F$1),0)),0)</f>
        <v/>
      </c>
      <c r="H155" s="89" t="str">
        <f t="shared" si="21"/>
        <v/>
      </c>
      <c r="I155" s="90" t="str">
        <f t="shared" si="22"/>
        <v/>
      </c>
      <c r="J155" s="86" t="s">
        <v>157</v>
      </c>
      <c r="K155" s="87" t="str">
        <f>IFERROR(IF(J155="","",IF(J155=J154,"",VLOOKUP(J155,A!D$2:$F$469,MATCH($Q$1,A!D$1:$F$1),0))),0)</f>
        <v/>
      </c>
      <c r="L155" s="87" t="str">
        <f t="shared" si="23"/>
        <v/>
      </c>
      <c r="M155" s="94" t="str">
        <f t="shared" si="24"/>
        <v/>
      </c>
      <c r="N155" s="86" t="s">
        <v>158</v>
      </c>
      <c r="O155" s="86">
        <f t="shared" si="25"/>
        <v>0.28000000000000003</v>
      </c>
      <c r="P155" s="86">
        <f t="shared" si="26"/>
        <v>0</v>
      </c>
      <c r="Q155" s="87">
        <v>28</v>
      </c>
      <c r="R155" s="95">
        <f>+IFERROR(VLOOKUP(N155,'Productos PD'!$C$2:$E$349,3,0),VLOOKUP(S155,'Productos PD'!$B$3:$D$349,3,0))</f>
        <v>0</v>
      </c>
    </row>
    <row r="156" spans="1:18" ht="30" x14ac:dyDescent="0.25">
      <c r="A156" s="87">
        <f t="shared" si="18"/>
        <v>4</v>
      </c>
      <c r="B156" s="86" t="s">
        <v>5</v>
      </c>
      <c r="C156" s="88" t="str">
        <f>IFERROR(IF(OR(B156="",B156=B155),"",VLOOKUP(B156,A!B$2:$F$469,MATCH($Q$1,A!B$1:$F$1),0)),0)</f>
        <v/>
      </c>
      <c r="D156" s="89" t="str">
        <f t="shared" si="19"/>
        <v/>
      </c>
      <c r="E156" s="90" t="str">
        <f t="shared" si="20"/>
        <v/>
      </c>
      <c r="F156" s="91" t="s">
        <v>156</v>
      </c>
      <c r="G156" s="88" t="str">
        <f>IFERROR(IF(OR(F156="",F156=F155),"",VLOOKUP(F156,A!C$2:$F$469,MATCH($Q$1,A!C$1:$F$1),0)),0)</f>
        <v/>
      </c>
      <c r="H156" s="89" t="str">
        <f t="shared" si="21"/>
        <v/>
      </c>
      <c r="I156" s="90" t="str">
        <f t="shared" si="22"/>
        <v/>
      </c>
      <c r="J156" s="86" t="s">
        <v>157</v>
      </c>
      <c r="K156" s="87" t="str">
        <f>IFERROR(IF(J156="","",IF(J156=J155,"",VLOOKUP(J156,A!D$2:$F$469,MATCH($Q$1,A!D$1:$F$1),0))),0)</f>
        <v/>
      </c>
      <c r="L156" s="87" t="str">
        <f t="shared" si="23"/>
        <v/>
      </c>
      <c r="M156" s="94" t="str">
        <f t="shared" si="24"/>
        <v/>
      </c>
      <c r="N156" s="86" t="s">
        <v>159</v>
      </c>
      <c r="O156" s="86">
        <f t="shared" si="25"/>
        <v>0.72</v>
      </c>
      <c r="P156" s="86">
        <f t="shared" si="26"/>
        <v>0</v>
      </c>
      <c r="Q156" s="87">
        <v>72</v>
      </c>
      <c r="R156" s="95">
        <f>+IFERROR(VLOOKUP(N156,'Productos PD'!$C$2:$E$349,3,0),VLOOKUP(S156,'Productos PD'!$B$3:$D$349,3,0))</f>
        <v>0</v>
      </c>
    </row>
    <row r="157" spans="1:18" ht="30" hidden="1" x14ac:dyDescent="0.25">
      <c r="A157" s="87">
        <f t="shared" si="18"/>
        <v>3</v>
      </c>
      <c r="B157" s="86" t="s">
        <v>5</v>
      </c>
      <c r="C157" s="88" t="str">
        <f>IFERROR(IF(OR(B157="",B157=B156),"",VLOOKUP(B157,A!B$2:$F$469,MATCH($Q$1,A!B$1:$F$1),0)),0)</f>
        <v/>
      </c>
      <c r="D157" s="89" t="str">
        <f t="shared" si="19"/>
        <v/>
      </c>
      <c r="E157" s="90" t="str">
        <f t="shared" si="20"/>
        <v/>
      </c>
      <c r="F157" s="91" t="s">
        <v>156</v>
      </c>
      <c r="G157" s="88" t="str">
        <f>IFERROR(IF(OR(F157="",F157=F156),"",VLOOKUP(F157,A!C$2:$F$469,MATCH($Q$1,A!C$1:$F$1),0)),0)</f>
        <v/>
      </c>
      <c r="H157" s="89" t="str">
        <f t="shared" si="21"/>
        <v/>
      </c>
      <c r="I157" s="90" t="str">
        <f t="shared" si="22"/>
        <v/>
      </c>
      <c r="J157" s="86" t="s">
        <v>160</v>
      </c>
      <c r="K157" s="87">
        <f>IFERROR(IF(J157="","",IF(J157=J156,"",VLOOKUP(J157,A!D$2:$F$469,MATCH($Q$1,A!D$1:$F$1),0))),0)</f>
        <v>1</v>
      </c>
      <c r="L157" s="87">
        <f t="shared" si="23"/>
        <v>0</v>
      </c>
      <c r="M157" s="94">
        <f t="shared" si="24"/>
        <v>0</v>
      </c>
      <c r="O157" s="86" t="str">
        <f t="shared" si="25"/>
        <v/>
      </c>
      <c r="P157" s="86" t="str">
        <f t="shared" si="26"/>
        <v/>
      </c>
      <c r="Q157" s="87">
        <v>1</v>
      </c>
      <c r="R157" s="95" t="e">
        <f>+IFERROR(VLOOKUP(N157,'Productos PD'!$C$2:$E$349,3,0),VLOOKUP(S157,'Productos PD'!$B$3:$D$349,3,0))</f>
        <v>#N/A</v>
      </c>
    </row>
    <row r="158" spans="1:18" ht="45" x14ac:dyDescent="0.25">
      <c r="A158" s="87">
        <f t="shared" si="18"/>
        <v>4</v>
      </c>
      <c r="B158" s="86" t="s">
        <v>5</v>
      </c>
      <c r="C158" s="88" t="str">
        <f>IFERROR(IF(OR(B158="",B158=B157),"",VLOOKUP(B158,A!B$2:$F$469,MATCH($Q$1,A!B$1:$F$1),0)),0)</f>
        <v/>
      </c>
      <c r="D158" s="89" t="str">
        <f t="shared" si="19"/>
        <v/>
      </c>
      <c r="E158" s="90" t="str">
        <f t="shared" si="20"/>
        <v/>
      </c>
      <c r="F158" s="91" t="s">
        <v>156</v>
      </c>
      <c r="G158" s="88" t="str">
        <f>IFERROR(IF(OR(F158="",F158=F157),"",VLOOKUP(F158,A!C$2:$F$469,MATCH($Q$1,A!C$1:$F$1),0)),0)</f>
        <v/>
      </c>
      <c r="H158" s="89" t="str">
        <f t="shared" si="21"/>
        <v/>
      </c>
      <c r="I158" s="90" t="str">
        <f t="shared" si="22"/>
        <v/>
      </c>
      <c r="J158" s="86" t="s">
        <v>160</v>
      </c>
      <c r="K158" s="87" t="str">
        <f>IFERROR(IF(J158="","",IF(J158=J157,"",VLOOKUP(J158,A!D$2:$F$469,MATCH($Q$1,A!D$1:$F$1),0))),0)</f>
        <v/>
      </c>
      <c r="L158" s="87" t="str">
        <f t="shared" si="23"/>
        <v/>
      </c>
      <c r="M158" s="94" t="str">
        <f t="shared" si="24"/>
        <v/>
      </c>
      <c r="N158" s="86" t="s">
        <v>161</v>
      </c>
      <c r="O158" s="86">
        <f t="shared" si="25"/>
        <v>1</v>
      </c>
      <c r="P158" s="86">
        <f t="shared" si="26"/>
        <v>0</v>
      </c>
      <c r="Q158" s="87">
        <v>100</v>
      </c>
      <c r="R158" s="95">
        <f>+IFERROR(VLOOKUP(N158,'Productos PD'!$C$2:$E$349,3,0),VLOOKUP(S158,'Productos PD'!$B$3:$D$349,3,0))</f>
        <v>0</v>
      </c>
    </row>
    <row r="159" spans="1:18" ht="30" hidden="1" x14ac:dyDescent="0.25">
      <c r="A159" s="87">
        <f t="shared" si="18"/>
        <v>3</v>
      </c>
      <c r="B159" s="86" t="s">
        <v>5</v>
      </c>
      <c r="C159" s="88" t="str">
        <f>IFERROR(IF(OR(B159="",B159=B158),"",VLOOKUP(B159,A!B$2:$F$469,MATCH($Q$1,A!B$1:$F$1),0)),0)</f>
        <v/>
      </c>
      <c r="D159" s="89" t="str">
        <f t="shared" si="19"/>
        <v/>
      </c>
      <c r="E159" s="90" t="str">
        <f t="shared" si="20"/>
        <v/>
      </c>
      <c r="F159" s="91" t="s">
        <v>156</v>
      </c>
      <c r="G159" s="88" t="str">
        <f>IFERROR(IF(OR(F159="",F159=F158),"",VLOOKUP(F159,A!C$2:$F$469,MATCH($Q$1,A!C$1:$F$1),0)),0)</f>
        <v/>
      </c>
      <c r="H159" s="89" t="str">
        <f t="shared" si="21"/>
        <v/>
      </c>
      <c r="I159" s="90" t="str">
        <f t="shared" si="22"/>
        <v/>
      </c>
      <c r="J159" s="86" t="s">
        <v>162</v>
      </c>
      <c r="K159" s="87">
        <f>IFERROR(IF(J159="","",IF(J159=J158,"",VLOOKUP(J159,A!D$2:$F$469,MATCH($Q$1,A!D$1:$F$1),0))),0)</f>
        <v>2</v>
      </c>
      <c r="L159" s="87">
        <f t="shared" si="23"/>
        <v>0</v>
      </c>
      <c r="M159" s="94">
        <f t="shared" si="24"/>
        <v>0</v>
      </c>
      <c r="O159" s="86" t="str">
        <f t="shared" si="25"/>
        <v/>
      </c>
      <c r="P159" s="86" t="str">
        <f t="shared" si="26"/>
        <v/>
      </c>
      <c r="Q159" s="87">
        <v>2</v>
      </c>
      <c r="R159" s="95" t="e">
        <f>+IFERROR(VLOOKUP(N159,'Productos PD'!$C$2:$E$349,3,0),VLOOKUP(S159,'Productos PD'!$B$3:$D$349,3,0))</f>
        <v>#N/A</v>
      </c>
    </row>
    <row r="160" spans="1:18" ht="30" x14ac:dyDescent="0.25">
      <c r="A160" s="87">
        <f t="shared" si="18"/>
        <v>4</v>
      </c>
      <c r="B160" s="86" t="s">
        <v>5</v>
      </c>
      <c r="C160" s="88" t="str">
        <f>IFERROR(IF(OR(B160="",B160=B159),"",VLOOKUP(B160,A!B$2:$F$469,MATCH($Q$1,A!B$1:$F$1),0)),0)</f>
        <v/>
      </c>
      <c r="D160" s="89" t="str">
        <f t="shared" si="19"/>
        <v/>
      </c>
      <c r="E160" s="90" t="str">
        <f t="shared" si="20"/>
        <v/>
      </c>
      <c r="F160" s="91" t="s">
        <v>156</v>
      </c>
      <c r="G160" s="88" t="str">
        <f>IFERROR(IF(OR(F160="",F160=F159),"",VLOOKUP(F160,A!C$2:$F$469,MATCH($Q$1,A!C$1:$F$1),0)),0)</f>
        <v/>
      </c>
      <c r="H160" s="89" t="str">
        <f t="shared" si="21"/>
        <v/>
      </c>
      <c r="I160" s="90" t="str">
        <f t="shared" si="22"/>
        <v/>
      </c>
      <c r="J160" s="86" t="s">
        <v>162</v>
      </c>
      <c r="K160" s="87" t="str">
        <f>IFERROR(IF(J160="","",IF(J160=J159,"",VLOOKUP(J160,A!D$2:$F$469,MATCH($Q$1,A!D$1:$F$1),0))),0)</f>
        <v/>
      </c>
      <c r="L160" s="87" t="str">
        <f t="shared" si="23"/>
        <v/>
      </c>
      <c r="M160" s="94" t="str">
        <f t="shared" si="24"/>
        <v/>
      </c>
      <c r="N160" s="86" t="s">
        <v>163</v>
      </c>
      <c r="O160" s="86">
        <f t="shared" si="25"/>
        <v>2</v>
      </c>
      <c r="P160" s="86">
        <f t="shared" si="26"/>
        <v>0</v>
      </c>
      <c r="Q160" s="87">
        <v>100</v>
      </c>
      <c r="R160" s="95">
        <f>+IFERROR(VLOOKUP(N160,'Productos PD'!$C$2:$E$349,3,0),VLOOKUP(S160,'Productos PD'!$B$3:$D$349,3,0))</f>
        <v>0</v>
      </c>
    </row>
    <row r="161" spans="1:18" ht="30" hidden="1" x14ac:dyDescent="0.25">
      <c r="A161" s="87">
        <f t="shared" si="18"/>
        <v>3</v>
      </c>
      <c r="B161" s="86" t="s">
        <v>5</v>
      </c>
      <c r="C161" s="88" t="str">
        <f>IFERROR(IF(OR(B161="",B161=B160),"",VLOOKUP(B161,A!B$2:$F$469,MATCH($Q$1,A!B$1:$F$1),0)),0)</f>
        <v/>
      </c>
      <c r="D161" s="89" t="str">
        <f t="shared" si="19"/>
        <v/>
      </c>
      <c r="E161" s="90" t="str">
        <f t="shared" si="20"/>
        <v/>
      </c>
      <c r="F161" s="91" t="s">
        <v>156</v>
      </c>
      <c r="G161" s="88" t="str">
        <f>IFERROR(IF(OR(F161="",F161=F160),"",VLOOKUP(F161,A!C$2:$F$469,MATCH($Q$1,A!C$1:$F$1),0)),0)</f>
        <v/>
      </c>
      <c r="H161" s="89" t="str">
        <f t="shared" si="21"/>
        <v/>
      </c>
      <c r="I161" s="90" t="str">
        <f t="shared" si="22"/>
        <v/>
      </c>
      <c r="J161" s="86" t="s">
        <v>164</v>
      </c>
      <c r="K161" s="87">
        <f>IFERROR(IF(J161="","",IF(J161=J160,"",VLOOKUP(J161,A!D$2:$F$469,MATCH($Q$1,A!D$1:$F$1),0))),0)</f>
        <v>90</v>
      </c>
      <c r="L161" s="87">
        <f t="shared" si="23"/>
        <v>0</v>
      </c>
      <c r="M161" s="94">
        <f t="shared" si="24"/>
        <v>0</v>
      </c>
      <c r="O161" s="86" t="str">
        <f t="shared" si="25"/>
        <v/>
      </c>
      <c r="P161" s="86" t="str">
        <f t="shared" si="26"/>
        <v/>
      </c>
      <c r="Q161" s="87">
        <v>90</v>
      </c>
      <c r="R161" s="95" t="e">
        <f>+IFERROR(VLOOKUP(N161,'Productos PD'!$C$2:$E$349,3,0),VLOOKUP(S161,'Productos PD'!$B$3:$D$349,3,0))</f>
        <v>#N/A</v>
      </c>
    </row>
    <row r="162" spans="1:18" ht="30" x14ac:dyDescent="0.25">
      <c r="A162" s="87">
        <f t="shared" si="18"/>
        <v>4</v>
      </c>
      <c r="B162" s="86" t="s">
        <v>5</v>
      </c>
      <c r="C162" s="88" t="str">
        <f>IFERROR(IF(OR(B162="",B162=B161),"",VLOOKUP(B162,A!B$2:$F$469,MATCH($Q$1,A!B$1:$F$1),0)),0)</f>
        <v/>
      </c>
      <c r="D162" s="89" t="str">
        <f t="shared" si="19"/>
        <v/>
      </c>
      <c r="E162" s="90" t="str">
        <f t="shared" si="20"/>
        <v/>
      </c>
      <c r="F162" s="91" t="s">
        <v>156</v>
      </c>
      <c r="G162" s="88" t="str">
        <f>IFERROR(IF(OR(F162="",F162=F161),"",VLOOKUP(F162,A!C$2:$F$469,MATCH($Q$1,A!C$1:$F$1),0)),0)</f>
        <v/>
      </c>
      <c r="H162" s="89" t="str">
        <f t="shared" si="21"/>
        <v/>
      </c>
      <c r="I162" s="90" t="str">
        <f t="shared" si="22"/>
        <v/>
      </c>
      <c r="J162" s="86" t="s">
        <v>164</v>
      </c>
      <c r="K162" s="87" t="str">
        <f>IFERROR(IF(J162="","",IF(J162=J161,"",VLOOKUP(J162,A!D$2:$F$469,MATCH($Q$1,A!D$1:$F$1),0))),0)</f>
        <v/>
      </c>
      <c r="L162" s="87" t="str">
        <f t="shared" si="23"/>
        <v/>
      </c>
      <c r="M162" s="94" t="str">
        <f t="shared" si="24"/>
        <v/>
      </c>
      <c r="N162" s="86" t="s">
        <v>165</v>
      </c>
      <c r="O162" s="86">
        <f t="shared" si="25"/>
        <v>85.5</v>
      </c>
      <c r="P162" s="86">
        <f t="shared" si="26"/>
        <v>0</v>
      </c>
      <c r="Q162" s="87">
        <v>95</v>
      </c>
      <c r="R162" s="95">
        <f>+IFERROR(VLOOKUP(N162,'Productos PD'!$C$2:$E$349,3,0),VLOOKUP(S162,'Productos PD'!$B$3:$D$349,3,0))</f>
        <v>0</v>
      </c>
    </row>
    <row r="163" spans="1:18" ht="30" x14ac:dyDescent="0.25">
      <c r="A163" s="87">
        <f t="shared" si="18"/>
        <v>4</v>
      </c>
      <c r="B163" s="86" t="s">
        <v>5</v>
      </c>
      <c r="C163" s="88" t="str">
        <f>IFERROR(IF(OR(B163="",B163=B162),"",VLOOKUP(B163,A!B$2:$F$469,MATCH($Q$1,A!B$1:$F$1),0)),0)</f>
        <v/>
      </c>
      <c r="D163" s="89" t="str">
        <f t="shared" si="19"/>
        <v/>
      </c>
      <c r="E163" s="90" t="str">
        <f t="shared" si="20"/>
        <v/>
      </c>
      <c r="F163" s="91" t="s">
        <v>156</v>
      </c>
      <c r="G163" s="88" t="str">
        <f>IFERROR(IF(OR(F163="",F163=F162),"",VLOOKUP(F163,A!C$2:$F$469,MATCH($Q$1,A!C$1:$F$1),0)),0)</f>
        <v/>
      </c>
      <c r="H163" s="89" t="str">
        <f t="shared" si="21"/>
        <v/>
      </c>
      <c r="I163" s="90" t="str">
        <f t="shared" si="22"/>
        <v/>
      </c>
      <c r="J163" s="86" t="s">
        <v>164</v>
      </c>
      <c r="K163" s="87" t="str">
        <f>IFERROR(IF(J163="","",IF(J163=J162,"",VLOOKUP(J163,A!D$2:$F$469,MATCH($Q$1,A!D$1:$F$1),0))),0)</f>
        <v/>
      </c>
      <c r="L163" s="87" t="str">
        <f t="shared" si="23"/>
        <v/>
      </c>
      <c r="M163" s="94" t="str">
        <f t="shared" si="24"/>
        <v/>
      </c>
      <c r="N163" s="86" t="s">
        <v>166</v>
      </c>
      <c r="O163" s="86">
        <f t="shared" si="25"/>
        <v>2.7</v>
      </c>
      <c r="P163" s="86">
        <f t="shared" si="26"/>
        <v>0</v>
      </c>
      <c r="Q163" s="87">
        <v>3</v>
      </c>
      <c r="R163" s="95">
        <f>+IFERROR(VLOOKUP(N163,'Productos PD'!$C$2:$E$349,3,0),VLOOKUP(S163,'Productos PD'!$B$3:$D$349,3,0))</f>
        <v>0</v>
      </c>
    </row>
    <row r="164" spans="1:18" ht="30" x14ac:dyDescent="0.25">
      <c r="A164" s="87">
        <f t="shared" si="18"/>
        <v>4</v>
      </c>
      <c r="B164" s="86" t="s">
        <v>5</v>
      </c>
      <c r="C164" s="88" t="str">
        <f>IFERROR(IF(OR(B164="",B164=B163),"",VLOOKUP(B164,A!B$2:$F$469,MATCH($Q$1,A!B$1:$F$1),0)),0)</f>
        <v/>
      </c>
      <c r="D164" s="89" t="str">
        <f t="shared" si="19"/>
        <v/>
      </c>
      <c r="E164" s="90" t="str">
        <f t="shared" si="20"/>
        <v/>
      </c>
      <c r="F164" s="91" t="s">
        <v>156</v>
      </c>
      <c r="G164" s="88" t="str">
        <f>IFERROR(IF(OR(F164="",F164=F163),"",VLOOKUP(F164,A!C$2:$F$469,MATCH($Q$1,A!C$1:$F$1),0)),0)</f>
        <v/>
      </c>
      <c r="H164" s="89" t="str">
        <f t="shared" si="21"/>
        <v/>
      </c>
      <c r="I164" s="90" t="str">
        <f t="shared" si="22"/>
        <v/>
      </c>
      <c r="J164" s="86" t="s">
        <v>164</v>
      </c>
      <c r="K164" s="87" t="str">
        <f>IFERROR(IF(J164="","",IF(J164=J163,"",VLOOKUP(J164,A!D$2:$F$469,MATCH($Q$1,A!D$1:$F$1),0))),0)</f>
        <v/>
      </c>
      <c r="L164" s="87" t="str">
        <f t="shared" si="23"/>
        <v/>
      </c>
      <c r="M164" s="94" t="str">
        <f t="shared" si="24"/>
        <v/>
      </c>
      <c r="N164" s="86" t="s">
        <v>167</v>
      </c>
      <c r="O164" s="86">
        <f t="shared" si="25"/>
        <v>0.9</v>
      </c>
      <c r="P164" s="86">
        <f t="shared" si="26"/>
        <v>0</v>
      </c>
      <c r="Q164" s="87">
        <v>1</v>
      </c>
      <c r="R164" s="95">
        <f>+IFERROR(VLOOKUP(N164,'Productos PD'!$C$2:$E$349,3,0),VLOOKUP(S164,'Productos PD'!$B$3:$D$349,3,0))</f>
        <v>0</v>
      </c>
    </row>
    <row r="165" spans="1:18" ht="45" x14ac:dyDescent="0.25">
      <c r="A165" s="87">
        <f t="shared" si="18"/>
        <v>4</v>
      </c>
      <c r="B165" s="86" t="s">
        <v>5</v>
      </c>
      <c r="C165" s="88" t="str">
        <f>IFERROR(IF(OR(B165="",B165=B164),"",VLOOKUP(B165,A!B$2:$F$469,MATCH($Q$1,A!B$1:$F$1),0)),0)</f>
        <v/>
      </c>
      <c r="D165" s="89" t="str">
        <f t="shared" si="19"/>
        <v/>
      </c>
      <c r="E165" s="90" t="str">
        <f t="shared" si="20"/>
        <v/>
      </c>
      <c r="F165" s="91" t="s">
        <v>156</v>
      </c>
      <c r="G165" s="88" t="str">
        <f>IFERROR(IF(OR(F165="",F165=F164),"",VLOOKUP(F165,A!C$2:$F$469,MATCH($Q$1,A!C$1:$F$1),0)),0)</f>
        <v/>
      </c>
      <c r="H165" s="89" t="str">
        <f t="shared" si="21"/>
        <v/>
      </c>
      <c r="I165" s="90" t="str">
        <f t="shared" si="22"/>
        <v/>
      </c>
      <c r="J165" s="86" t="s">
        <v>164</v>
      </c>
      <c r="K165" s="87" t="str">
        <f>IFERROR(IF(J165="","",IF(J165=J164,"",VLOOKUP(J165,A!D$2:$F$469,MATCH($Q$1,A!D$1:$F$1),0))),0)</f>
        <v/>
      </c>
      <c r="L165" s="87" t="str">
        <f t="shared" si="23"/>
        <v/>
      </c>
      <c r="M165" s="94" t="str">
        <f t="shared" si="24"/>
        <v/>
      </c>
      <c r="N165" s="86" t="s">
        <v>802</v>
      </c>
      <c r="O165" s="86">
        <f t="shared" si="25"/>
        <v>0.9</v>
      </c>
      <c r="P165" s="86">
        <f t="shared" si="26"/>
        <v>0</v>
      </c>
      <c r="Q165" s="87">
        <v>1</v>
      </c>
      <c r="R165" s="95">
        <f>+IFERROR(VLOOKUP(N165,'Productos PD'!$C$2:$E$349,3,0),VLOOKUP(S165,'Productos PD'!$B$3:$D$349,3,0))</f>
        <v>0</v>
      </c>
    </row>
    <row r="166" spans="1:18" ht="30" hidden="1" x14ac:dyDescent="0.25">
      <c r="A166" s="87">
        <f t="shared" si="18"/>
        <v>3</v>
      </c>
      <c r="B166" s="86" t="s">
        <v>5</v>
      </c>
      <c r="C166" s="88" t="str">
        <f>IFERROR(IF(OR(B166="",B166=B165),"",VLOOKUP(B166,A!B$2:$F$469,MATCH($Q$1,A!B$1:$F$1),0)),0)</f>
        <v/>
      </c>
      <c r="D166" s="89" t="str">
        <f t="shared" si="19"/>
        <v/>
      </c>
      <c r="E166" s="90" t="str">
        <f t="shared" si="20"/>
        <v/>
      </c>
      <c r="F166" s="91" t="s">
        <v>156</v>
      </c>
      <c r="G166" s="88" t="str">
        <f>IFERROR(IF(OR(F166="",F166=F165),"",VLOOKUP(F166,A!C$2:$F$469,MATCH($Q$1,A!C$1:$F$1),0)),0)</f>
        <v/>
      </c>
      <c r="H166" s="89" t="str">
        <f t="shared" si="21"/>
        <v/>
      </c>
      <c r="I166" s="90" t="str">
        <f t="shared" si="22"/>
        <v/>
      </c>
      <c r="J166" s="86" t="s">
        <v>169</v>
      </c>
      <c r="K166" s="87">
        <f>IFERROR(IF(J166="","",IF(J166=J165,"",VLOOKUP(J166,A!D$2:$F$469,MATCH($Q$1,A!D$1:$F$1),0))),0)</f>
        <v>1</v>
      </c>
      <c r="L166" s="87">
        <f t="shared" si="23"/>
        <v>0</v>
      </c>
      <c r="M166" s="94">
        <f t="shared" si="24"/>
        <v>0</v>
      </c>
      <c r="O166" s="86" t="str">
        <f t="shared" si="25"/>
        <v/>
      </c>
      <c r="P166" s="86" t="str">
        <f t="shared" si="26"/>
        <v/>
      </c>
      <c r="Q166" s="87">
        <v>1</v>
      </c>
      <c r="R166" s="95" t="e">
        <f>+IFERROR(VLOOKUP(N166,'Productos PD'!$C$2:$E$349,3,0),VLOOKUP(S166,'Productos PD'!$B$3:$D$349,3,0))</f>
        <v>#N/A</v>
      </c>
    </row>
    <row r="167" spans="1:18" ht="30" x14ac:dyDescent="0.25">
      <c r="A167" s="87">
        <f t="shared" si="18"/>
        <v>4</v>
      </c>
      <c r="B167" s="86" t="s">
        <v>5</v>
      </c>
      <c r="C167" s="88" t="str">
        <f>IFERROR(IF(OR(B167="",B167=B166),"",VLOOKUP(B167,A!B$2:$F$469,MATCH($Q$1,A!B$1:$F$1),0)),0)</f>
        <v/>
      </c>
      <c r="D167" s="89" t="str">
        <f t="shared" si="19"/>
        <v/>
      </c>
      <c r="E167" s="90" t="str">
        <f t="shared" si="20"/>
        <v/>
      </c>
      <c r="F167" s="91" t="s">
        <v>156</v>
      </c>
      <c r="G167" s="88" t="str">
        <f>IFERROR(IF(OR(F167="",F167=F166),"",VLOOKUP(F167,A!C$2:$F$469,MATCH($Q$1,A!C$1:$F$1),0)),0)</f>
        <v/>
      </c>
      <c r="H167" s="89" t="str">
        <f t="shared" si="21"/>
        <v/>
      </c>
      <c r="I167" s="90" t="str">
        <f t="shared" si="22"/>
        <v/>
      </c>
      <c r="J167" s="86" t="s">
        <v>169</v>
      </c>
      <c r="K167" s="87" t="str">
        <f>IFERROR(IF(J167="","",IF(J167=J166,"",VLOOKUP(J167,A!D$2:$F$469,MATCH($Q$1,A!D$1:$F$1),0))),0)</f>
        <v/>
      </c>
      <c r="L167" s="87" t="str">
        <f t="shared" si="23"/>
        <v/>
      </c>
      <c r="M167" s="94" t="str">
        <f t="shared" si="24"/>
        <v/>
      </c>
      <c r="N167" s="86" t="s">
        <v>170</v>
      </c>
      <c r="O167" s="86">
        <f t="shared" si="25"/>
        <v>3.465E-2</v>
      </c>
      <c r="P167" s="86">
        <f t="shared" si="26"/>
        <v>0</v>
      </c>
      <c r="Q167" s="87">
        <v>3.4649999999999999</v>
      </c>
      <c r="R167" s="95">
        <f>+IFERROR(VLOOKUP(N167,'Productos PD'!$C$2:$E$349,3,0),VLOOKUP(S167,'Productos PD'!$B$3:$D$349,3,0))</f>
        <v>0</v>
      </c>
    </row>
    <row r="168" spans="1:18" ht="30" x14ac:dyDescent="0.25">
      <c r="A168" s="87">
        <f t="shared" si="18"/>
        <v>4</v>
      </c>
      <c r="B168" s="86" t="s">
        <v>5</v>
      </c>
      <c r="C168" s="88" t="str">
        <f>IFERROR(IF(OR(B168="",B168=B167),"",VLOOKUP(B168,A!B$2:$F$469,MATCH($Q$1,A!B$1:$F$1),0)),0)</f>
        <v/>
      </c>
      <c r="D168" s="89" t="str">
        <f t="shared" si="19"/>
        <v/>
      </c>
      <c r="E168" s="90" t="str">
        <f t="shared" si="20"/>
        <v/>
      </c>
      <c r="F168" s="91" t="s">
        <v>156</v>
      </c>
      <c r="G168" s="88" t="str">
        <f>IFERROR(IF(OR(F168="",F168=F167),"",VLOOKUP(F168,A!C$2:$F$469,MATCH($Q$1,A!C$1:$F$1),0)),0)</f>
        <v/>
      </c>
      <c r="H168" s="89" t="str">
        <f t="shared" si="21"/>
        <v/>
      </c>
      <c r="I168" s="90" t="str">
        <f t="shared" si="22"/>
        <v/>
      </c>
      <c r="J168" s="86" t="s">
        <v>169</v>
      </c>
      <c r="K168" s="87" t="str">
        <f>IFERROR(IF(J168="","",IF(J168=J167,"",VLOOKUP(J168,A!D$2:$F$469,MATCH($Q$1,A!D$1:$F$1),0))),0)</f>
        <v/>
      </c>
      <c r="L168" s="87" t="str">
        <f t="shared" si="23"/>
        <v/>
      </c>
      <c r="M168" s="94" t="str">
        <f t="shared" si="24"/>
        <v/>
      </c>
      <c r="N168" s="86" t="s">
        <v>171</v>
      </c>
      <c r="O168" s="86">
        <f t="shared" si="25"/>
        <v>0.69023999999999996</v>
      </c>
      <c r="P168" s="86">
        <f t="shared" si="26"/>
        <v>0</v>
      </c>
      <c r="Q168" s="87">
        <v>69.024000000000001</v>
      </c>
      <c r="R168" s="95">
        <f>+IFERROR(VLOOKUP(N168,'Productos PD'!$C$2:$E$349,3,0),VLOOKUP(S168,'Productos PD'!$B$3:$D$349,3,0))</f>
        <v>0</v>
      </c>
    </row>
    <row r="169" spans="1:18" ht="30" x14ac:dyDescent="0.25">
      <c r="A169" s="87">
        <f t="shared" si="18"/>
        <v>4</v>
      </c>
      <c r="B169" s="86" t="s">
        <v>5</v>
      </c>
      <c r="C169" s="88" t="str">
        <f>IFERROR(IF(OR(B169="",B169=B168),"",VLOOKUP(B169,A!B$2:$F$469,MATCH($Q$1,A!B$1:$F$1),0)),0)</f>
        <v/>
      </c>
      <c r="D169" s="89" t="str">
        <f t="shared" si="19"/>
        <v/>
      </c>
      <c r="E169" s="90" t="str">
        <f t="shared" si="20"/>
        <v/>
      </c>
      <c r="F169" s="91" t="s">
        <v>156</v>
      </c>
      <c r="G169" s="88" t="str">
        <f>IFERROR(IF(OR(F169="",F169=F168),"",VLOOKUP(F169,A!C$2:$F$469,MATCH($Q$1,A!C$1:$F$1),0)),0)</f>
        <v/>
      </c>
      <c r="H169" s="89" t="str">
        <f t="shared" si="21"/>
        <v/>
      </c>
      <c r="I169" s="90" t="str">
        <f t="shared" si="22"/>
        <v/>
      </c>
      <c r="J169" s="86" t="s">
        <v>169</v>
      </c>
      <c r="K169" s="87" t="str">
        <f>IFERROR(IF(J169="","",IF(J169=J168,"",VLOOKUP(J169,A!D$2:$F$469,MATCH($Q$1,A!D$1:$F$1),0))),0)</f>
        <v/>
      </c>
      <c r="L169" s="87" t="str">
        <f t="shared" si="23"/>
        <v/>
      </c>
      <c r="M169" s="94" t="str">
        <f t="shared" si="24"/>
        <v/>
      </c>
      <c r="N169" s="86" t="s">
        <v>172</v>
      </c>
      <c r="O169" s="86">
        <f t="shared" si="25"/>
        <v>0.27510999999999997</v>
      </c>
      <c r="P169" s="86">
        <f t="shared" si="26"/>
        <v>0</v>
      </c>
      <c r="Q169" s="87">
        <v>27.510999999999999</v>
      </c>
      <c r="R169" s="95">
        <f>+IFERROR(VLOOKUP(N169,'Productos PD'!$C$2:$E$349,3,0),VLOOKUP(S169,'Productos PD'!$B$3:$D$349,3,0))</f>
        <v>0</v>
      </c>
    </row>
    <row r="170" spans="1:18" ht="30" hidden="1" x14ac:dyDescent="0.25">
      <c r="A170" s="87">
        <f t="shared" si="18"/>
        <v>3</v>
      </c>
      <c r="B170" s="86" t="s">
        <v>5</v>
      </c>
      <c r="C170" s="88" t="str">
        <f>IFERROR(IF(OR(B170="",B170=B169),"",VLOOKUP(B170,A!B$2:$F$469,MATCH($Q$1,A!B$1:$F$1),0)),0)</f>
        <v/>
      </c>
      <c r="D170" s="89" t="str">
        <f t="shared" si="19"/>
        <v/>
      </c>
      <c r="E170" s="90" t="str">
        <f t="shared" si="20"/>
        <v/>
      </c>
      <c r="F170" s="91" t="s">
        <v>156</v>
      </c>
      <c r="G170" s="88" t="str">
        <f>IFERROR(IF(OR(F170="",F170=F169),"",VLOOKUP(F170,A!C$2:$F$469,MATCH($Q$1,A!C$1:$F$1),0)),0)</f>
        <v/>
      </c>
      <c r="H170" s="89" t="str">
        <f t="shared" si="21"/>
        <v/>
      </c>
      <c r="I170" s="90" t="str">
        <f t="shared" si="22"/>
        <v/>
      </c>
      <c r="J170" s="86" t="s">
        <v>173</v>
      </c>
      <c r="K170" s="87">
        <f>IFERROR(IF(J170="","",IF(J170=J169,"",VLOOKUP(J170,A!D$2:$F$469,MATCH($Q$1,A!D$1:$F$1),0))),0)</f>
        <v>1</v>
      </c>
      <c r="L170" s="87">
        <f t="shared" si="23"/>
        <v>0</v>
      </c>
      <c r="M170" s="94">
        <f t="shared" si="24"/>
        <v>0</v>
      </c>
      <c r="O170" s="86" t="str">
        <f t="shared" si="25"/>
        <v/>
      </c>
      <c r="P170" s="86" t="str">
        <f t="shared" si="26"/>
        <v/>
      </c>
      <c r="Q170" s="87">
        <v>1</v>
      </c>
      <c r="R170" s="95" t="e">
        <f>+IFERROR(VLOOKUP(N170,'Productos PD'!$C$2:$E$349,3,0),VLOOKUP(S170,'Productos PD'!$B$3:$D$349,3,0))</f>
        <v>#N/A</v>
      </c>
    </row>
    <row r="171" spans="1:18" ht="30" x14ac:dyDescent="0.25">
      <c r="A171" s="87">
        <f t="shared" si="18"/>
        <v>4</v>
      </c>
      <c r="B171" s="86" t="s">
        <v>5</v>
      </c>
      <c r="C171" s="88" t="str">
        <f>IFERROR(IF(OR(B171="",B171=B170),"",VLOOKUP(B171,A!B$2:$F$469,MATCH($Q$1,A!B$1:$F$1),0)),0)</f>
        <v/>
      </c>
      <c r="D171" s="89" t="str">
        <f t="shared" si="19"/>
        <v/>
      </c>
      <c r="E171" s="90" t="str">
        <f t="shared" si="20"/>
        <v/>
      </c>
      <c r="F171" s="91" t="s">
        <v>156</v>
      </c>
      <c r="G171" s="88" t="str">
        <f>IFERROR(IF(OR(F171="",F171=F170),"",VLOOKUP(F171,A!C$2:$F$469,MATCH($Q$1,A!C$1:$F$1),0)),0)</f>
        <v/>
      </c>
      <c r="H171" s="89" t="str">
        <f t="shared" si="21"/>
        <v/>
      </c>
      <c r="I171" s="90" t="str">
        <f t="shared" si="22"/>
        <v/>
      </c>
      <c r="J171" s="86" t="s">
        <v>173</v>
      </c>
      <c r="K171" s="87" t="str">
        <f>IFERROR(IF(J171="","",IF(J171=J170,"",VLOOKUP(J171,A!D$2:$F$469,MATCH($Q$1,A!D$1:$F$1),0))),0)</f>
        <v/>
      </c>
      <c r="L171" s="87" t="str">
        <f t="shared" si="23"/>
        <v/>
      </c>
      <c r="M171" s="94" t="str">
        <f t="shared" si="24"/>
        <v/>
      </c>
      <c r="N171" s="86" t="s">
        <v>800</v>
      </c>
      <c r="O171" s="86">
        <f t="shared" si="25"/>
        <v>0.25835000000000002</v>
      </c>
      <c r="P171" s="86">
        <f t="shared" si="26"/>
        <v>0</v>
      </c>
      <c r="Q171" s="87">
        <v>25.835000000000001</v>
      </c>
      <c r="R171" s="95">
        <f>+IFERROR(VLOOKUP(N171,'Productos PD'!$C$2:$E$349,3,0),VLOOKUP(S171,'Productos PD'!$B$3:$D$349,3,0))</f>
        <v>0</v>
      </c>
    </row>
    <row r="172" spans="1:18" ht="30" x14ac:dyDescent="0.25">
      <c r="A172" s="87">
        <f t="shared" si="18"/>
        <v>4</v>
      </c>
      <c r="B172" s="86" t="s">
        <v>5</v>
      </c>
      <c r="C172" s="88" t="str">
        <f>IFERROR(IF(OR(B172="",B172=B171),"",VLOOKUP(B172,A!B$2:$F$469,MATCH($Q$1,A!B$1:$F$1),0)),0)</f>
        <v/>
      </c>
      <c r="D172" s="89" t="str">
        <f t="shared" si="19"/>
        <v/>
      </c>
      <c r="E172" s="90" t="str">
        <f t="shared" si="20"/>
        <v/>
      </c>
      <c r="F172" s="91" t="s">
        <v>156</v>
      </c>
      <c r="G172" s="88" t="str">
        <f>IFERROR(IF(OR(F172="",F172=F171),"",VLOOKUP(F172,A!C$2:$F$469,MATCH($Q$1,A!C$1:$F$1),0)),0)</f>
        <v/>
      </c>
      <c r="H172" s="89" t="str">
        <f t="shared" si="21"/>
        <v/>
      </c>
      <c r="I172" s="90" t="str">
        <f t="shared" si="22"/>
        <v/>
      </c>
      <c r="J172" s="86" t="s">
        <v>173</v>
      </c>
      <c r="K172" s="87" t="str">
        <f>IFERROR(IF(J172="","",IF(J172=J171,"",VLOOKUP(J172,A!D$2:$F$469,MATCH($Q$1,A!D$1:$F$1),0))),0)</f>
        <v/>
      </c>
      <c r="L172" s="87" t="str">
        <f t="shared" si="23"/>
        <v/>
      </c>
      <c r="M172" s="94" t="str">
        <f t="shared" si="24"/>
        <v/>
      </c>
      <c r="N172" s="86" t="s">
        <v>175</v>
      </c>
      <c r="O172" s="86">
        <f t="shared" si="25"/>
        <v>0.50377000000000005</v>
      </c>
      <c r="P172" s="86">
        <f t="shared" si="26"/>
        <v>0</v>
      </c>
      <c r="Q172" s="87">
        <v>50.377000000000002</v>
      </c>
      <c r="R172" s="95">
        <f>+IFERROR(VLOOKUP(N172,'Productos PD'!$C$2:$E$349,3,0),VLOOKUP(S172,'Productos PD'!$B$3:$D$349,3,0))</f>
        <v>0</v>
      </c>
    </row>
    <row r="173" spans="1:18" ht="45" x14ac:dyDescent="0.25">
      <c r="A173" s="87">
        <f t="shared" si="18"/>
        <v>4</v>
      </c>
      <c r="B173" s="86" t="s">
        <v>5</v>
      </c>
      <c r="C173" s="88" t="str">
        <f>IFERROR(IF(OR(B173="",B173=B172),"",VLOOKUP(B173,A!B$2:$F$469,MATCH($Q$1,A!B$1:$F$1),0)),0)</f>
        <v/>
      </c>
      <c r="D173" s="89" t="str">
        <f t="shared" si="19"/>
        <v/>
      </c>
      <c r="E173" s="90" t="str">
        <f t="shared" si="20"/>
        <v/>
      </c>
      <c r="F173" s="91" t="s">
        <v>156</v>
      </c>
      <c r="G173" s="88" t="str">
        <f>IFERROR(IF(OR(F173="",F173=F172),"",VLOOKUP(F173,A!C$2:$F$469,MATCH($Q$1,A!C$1:$F$1),0)),0)</f>
        <v/>
      </c>
      <c r="H173" s="89" t="str">
        <f t="shared" si="21"/>
        <v/>
      </c>
      <c r="I173" s="90" t="str">
        <f t="shared" si="22"/>
        <v/>
      </c>
      <c r="J173" s="86" t="s">
        <v>173</v>
      </c>
      <c r="K173" s="87" t="str">
        <f>IFERROR(IF(J173="","",IF(J173=J172,"",VLOOKUP(J173,A!D$2:$F$469,MATCH($Q$1,A!D$1:$F$1),0))),0)</f>
        <v/>
      </c>
      <c r="L173" s="87" t="str">
        <f t="shared" si="23"/>
        <v/>
      </c>
      <c r="M173" s="94" t="str">
        <f t="shared" si="24"/>
        <v/>
      </c>
      <c r="N173" s="86" t="s">
        <v>176</v>
      </c>
      <c r="O173" s="86">
        <f t="shared" si="25"/>
        <v>0.23788000000000001</v>
      </c>
      <c r="P173" s="86">
        <f t="shared" si="26"/>
        <v>0</v>
      </c>
      <c r="Q173" s="87">
        <v>23.788</v>
      </c>
      <c r="R173" s="95">
        <f>+IFERROR(VLOOKUP(N173,'Productos PD'!$C$2:$E$349,3,0),VLOOKUP(S173,'Productos PD'!$B$3:$D$349,3,0))</f>
        <v>0</v>
      </c>
    </row>
    <row r="174" spans="1:18" ht="30" hidden="1" x14ac:dyDescent="0.25">
      <c r="A174" s="87">
        <f t="shared" si="18"/>
        <v>3</v>
      </c>
      <c r="B174" s="86" t="s">
        <v>5</v>
      </c>
      <c r="C174" s="88" t="str">
        <f>IFERROR(IF(OR(B174="",B174=B173),"",VLOOKUP(B174,A!B$2:$F$469,MATCH($Q$1,A!B$1:$F$1),0)),0)</f>
        <v/>
      </c>
      <c r="D174" s="89" t="str">
        <f t="shared" si="19"/>
        <v/>
      </c>
      <c r="E174" s="90" t="str">
        <f t="shared" si="20"/>
        <v/>
      </c>
      <c r="F174" s="91" t="s">
        <v>156</v>
      </c>
      <c r="G174" s="88" t="str">
        <f>IFERROR(IF(OR(F174="",F174=F173),"",VLOOKUP(F174,A!C$2:$F$469,MATCH($Q$1,A!C$1:$F$1),0)),0)</f>
        <v/>
      </c>
      <c r="H174" s="89" t="str">
        <f t="shared" si="21"/>
        <v/>
      </c>
      <c r="I174" s="90" t="str">
        <f t="shared" si="22"/>
        <v/>
      </c>
      <c r="J174" s="86" t="s">
        <v>177</v>
      </c>
      <c r="K174" s="87">
        <f>IFERROR(IF(J174="","",IF(J174=J173,"",VLOOKUP(J174,A!D$2:$F$469,MATCH($Q$1,A!D$1:$F$1),0))),0)</f>
        <v>1</v>
      </c>
      <c r="L174" s="87">
        <f t="shared" si="23"/>
        <v>0</v>
      </c>
      <c r="M174" s="94">
        <f t="shared" si="24"/>
        <v>0</v>
      </c>
      <c r="O174" s="86" t="str">
        <f t="shared" si="25"/>
        <v/>
      </c>
      <c r="P174" s="86" t="str">
        <f t="shared" si="26"/>
        <v/>
      </c>
      <c r="Q174" s="87">
        <v>1</v>
      </c>
      <c r="R174" s="95" t="e">
        <f>+IFERROR(VLOOKUP(N174,'Productos PD'!$C$2:$E$349,3,0),VLOOKUP(S174,'Productos PD'!$B$3:$D$349,3,0))</f>
        <v>#N/A</v>
      </c>
    </row>
    <row r="175" spans="1:18" ht="45" x14ac:dyDescent="0.25">
      <c r="A175" s="87">
        <f t="shared" si="18"/>
        <v>4</v>
      </c>
      <c r="B175" s="86" t="s">
        <v>5</v>
      </c>
      <c r="C175" s="88" t="str">
        <f>IFERROR(IF(OR(B175="",B175=B174),"",VLOOKUP(B175,A!B$2:$F$469,MATCH($Q$1,A!B$1:$F$1),0)),0)</f>
        <v/>
      </c>
      <c r="D175" s="89" t="str">
        <f t="shared" si="19"/>
        <v/>
      </c>
      <c r="E175" s="90" t="str">
        <f t="shared" si="20"/>
        <v/>
      </c>
      <c r="F175" s="91" t="s">
        <v>156</v>
      </c>
      <c r="G175" s="88" t="str">
        <f>IFERROR(IF(OR(F175="",F175=F174),"",VLOOKUP(F175,A!C$2:$F$469,MATCH($Q$1,A!C$1:$F$1),0)),0)</f>
        <v/>
      </c>
      <c r="H175" s="89" t="str">
        <f t="shared" si="21"/>
        <v/>
      </c>
      <c r="I175" s="90" t="str">
        <f t="shared" si="22"/>
        <v/>
      </c>
      <c r="J175" s="86" t="s">
        <v>177</v>
      </c>
      <c r="K175" s="87" t="str">
        <f>IFERROR(IF(J175="","",IF(J175=J174,"",VLOOKUP(J175,A!D$2:$F$469,MATCH($Q$1,A!D$1:$F$1),0))),0)</f>
        <v/>
      </c>
      <c r="L175" s="87" t="str">
        <f t="shared" si="23"/>
        <v/>
      </c>
      <c r="M175" s="94" t="str">
        <f t="shared" si="24"/>
        <v/>
      </c>
      <c r="N175" s="86" t="s">
        <v>178</v>
      </c>
      <c r="O175" s="86">
        <f t="shared" si="25"/>
        <v>1</v>
      </c>
      <c r="P175" s="86">
        <f t="shared" si="26"/>
        <v>0</v>
      </c>
      <c r="Q175" s="87">
        <v>100</v>
      </c>
      <c r="R175" s="95">
        <f>+IFERROR(VLOOKUP(N175,'Productos PD'!$C$2:$E$349,3,0),VLOOKUP(S175,'Productos PD'!$B$3:$D$349,3,0))</f>
        <v>0</v>
      </c>
    </row>
    <row r="176" spans="1:18" ht="30" hidden="1" x14ac:dyDescent="0.25">
      <c r="A176" s="87">
        <f t="shared" si="18"/>
        <v>3</v>
      </c>
      <c r="B176" s="86" t="s">
        <v>5</v>
      </c>
      <c r="C176" s="88" t="str">
        <f>IFERROR(IF(OR(B176="",B176=B175),"",VLOOKUP(B176,A!B$2:$F$469,MATCH($Q$1,A!B$1:$F$1),0)),0)</f>
        <v/>
      </c>
      <c r="D176" s="89" t="str">
        <f t="shared" si="19"/>
        <v/>
      </c>
      <c r="E176" s="90" t="str">
        <f t="shared" si="20"/>
        <v/>
      </c>
      <c r="F176" s="91" t="s">
        <v>156</v>
      </c>
      <c r="G176" s="88" t="str">
        <f>IFERROR(IF(OR(F176="",F176=F175),"",VLOOKUP(F176,A!C$2:$F$469,MATCH($Q$1,A!C$1:$F$1),0)),0)</f>
        <v/>
      </c>
      <c r="H176" s="89" t="str">
        <f t="shared" si="21"/>
        <v/>
      </c>
      <c r="I176" s="90" t="str">
        <f t="shared" si="22"/>
        <v/>
      </c>
      <c r="J176" s="86" t="s">
        <v>179</v>
      </c>
      <c r="K176" s="87">
        <f>IFERROR(IF(J176="","",IF(J176=J175,"",VLOOKUP(J176,A!D$2:$F$469,MATCH($Q$1,A!D$1:$F$1),0))),0)</f>
        <v>1</v>
      </c>
      <c r="L176" s="87">
        <f t="shared" si="23"/>
        <v>0</v>
      </c>
      <c r="M176" s="94">
        <f t="shared" si="24"/>
        <v>0</v>
      </c>
      <c r="O176" s="86" t="str">
        <f t="shared" si="25"/>
        <v/>
      </c>
      <c r="P176" s="86" t="str">
        <f t="shared" si="26"/>
        <v/>
      </c>
      <c r="Q176" s="87">
        <v>1</v>
      </c>
      <c r="R176" s="95" t="e">
        <f>+IFERROR(VLOOKUP(N176,'Productos PD'!$C$2:$E$349,3,0),VLOOKUP(S176,'Productos PD'!$B$3:$D$349,3,0))</f>
        <v>#N/A</v>
      </c>
    </row>
    <row r="177" spans="1:18" ht="30" x14ac:dyDescent="0.25">
      <c r="A177" s="87">
        <f t="shared" si="18"/>
        <v>4</v>
      </c>
      <c r="B177" s="86" t="s">
        <v>5</v>
      </c>
      <c r="C177" s="88" t="str">
        <f>IFERROR(IF(OR(B177="",B177=B176),"",VLOOKUP(B177,A!B$2:$F$469,MATCH($Q$1,A!B$1:$F$1),0)),0)</f>
        <v/>
      </c>
      <c r="D177" s="89" t="str">
        <f t="shared" si="19"/>
        <v/>
      </c>
      <c r="E177" s="90" t="str">
        <f t="shared" si="20"/>
        <v/>
      </c>
      <c r="F177" s="91" t="s">
        <v>156</v>
      </c>
      <c r="G177" s="88" t="str">
        <f>IFERROR(IF(OR(F177="",F177=F176),"",VLOOKUP(F177,A!C$2:$F$469,MATCH($Q$1,A!C$1:$F$1),0)),0)</f>
        <v/>
      </c>
      <c r="H177" s="89" t="str">
        <f t="shared" si="21"/>
        <v/>
      </c>
      <c r="I177" s="90" t="str">
        <f t="shared" si="22"/>
        <v/>
      </c>
      <c r="J177" s="86" t="s">
        <v>179</v>
      </c>
      <c r="K177" s="87" t="str">
        <f>IFERROR(IF(J177="","",IF(J177=J176,"",VLOOKUP(J177,A!D$2:$F$469,MATCH($Q$1,A!D$1:$F$1),0))),0)</f>
        <v/>
      </c>
      <c r="L177" s="87" t="str">
        <f t="shared" si="23"/>
        <v/>
      </c>
      <c r="M177" s="94" t="str">
        <f t="shared" si="24"/>
        <v/>
      </c>
      <c r="N177" s="86" t="s">
        <v>180</v>
      </c>
      <c r="O177" s="86">
        <f t="shared" si="25"/>
        <v>1</v>
      </c>
      <c r="P177" s="86">
        <f t="shared" si="26"/>
        <v>0</v>
      </c>
      <c r="Q177" s="87">
        <v>100</v>
      </c>
      <c r="R177" s="95">
        <f>+IFERROR(VLOOKUP(N177,'Productos PD'!$C$2:$E$349,3,0),VLOOKUP(S177,'Productos PD'!$B$3:$D$349,3,0))</f>
        <v>0</v>
      </c>
    </row>
    <row r="178" spans="1:18" ht="30" hidden="1" x14ac:dyDescent="0.25">
      <c r="A178" s="87">
        <f t="shared" si="18"/>
        <v>3</v>
      </c>
      <c r="B178" s="86" t="s">
        <v>5</v>
      </c>
      <c r="C178" s="88" t="str">
        <f>IFERROR(IF(OR(B178="",B178=B177),"",VLOOKUP(B178,A!B$2:$F$469,MATCH($Q$1,A!B$1:$F$1),0)),0)</f>
        <v/>
      </c>
      <c r="D178" s="89" t="str">
        <f t="shared" si="19"/>
        <v/>
      </c>
      <c r="E178" s="90" t="str">
        <f t="shared" si="20"/>
        <v/>
      </c>
      <c r="F178" s="91" t="s">
        <v>156</v>
      </c>
      <c r="G178" s="88" t="str">
        <f>IFERROR(IF(OR(F178="",F178=F177),"",VLOOKUP(F178,A!C$2:$F$469,MATCH($Q$1,A!C$1:$F$1),0)),0)</f>
        <v/>
      </c>
      <c r="H178" s="89" t="str">
        <f t="shared" si="21"/>
        <v/>
      </c>
      <c r="I178" s="90" t="str">
        <f t="shared" si="22"/>
        <v/>
      </c>
      <c r="J178" s="86" t="s">
        <v>181</v>
      </c>
      <c r="K178" s="87">
        <f>IFERROR(IF(J178="","",IF(J178=J177,"",VLOOKUP(J178,A!D$2:$F$469,MATCH($Q$1,A!D$1:$F$1),0))),0)</f>
        <v>1</v>
      </c>
      <c r="L178" s="87">
        <f t="shared" si="23"/>
        <v>0</v>
      </c>
      <c r="M178" s="94">
        <f t="shared" si="24"/>
        <v>0</v>
      </c>
      <c r="O178" s="86" t="str">
        <f t="shared" si="25"/>
        <v/>
      </c>
      <c r="P178" s="86" t="str">
        <f t="shared" si="26"/>
        <v/>
      </c>
      <c r="Q178" s="87">
        <v>1</v>
      </c>
      <c r="R178" s="95" t="e">
        <f>+IFERROR(VLOOKUP(N178,'Productos PD'!$C$2:$E$349,3,0),VLOOKUP(S178,'Productos PD'!$B$3:$D$349,3,0))</f>
        <v>#N/A</v>
      </c>
    </row>
    <row r="179" spans="1:18" ht="60" x14ac:dyDescent="0.25">
      <c r="A179" s="87">
        <f t="shared" si="18"/>
        <v>4</v>
      </c>
      <c r="B179" s="86" t="s">
        <v>5</v>
      </c>
      <c r="C179" s="88" t="str">
        <f>IFERROR(IF(OR(B179="",B179=B178),"",VLOOKUP(B179,A!B$2:$F$469,MATCH($Q$1,A!B$1:$F$1),0)),0)</f>
        <v/>
      </c>
      <c r="D179" s="89" t="str">
        <f t="shared" si="19"/>
        <v/>
      </c>
      <c r="E179" s="90" t="str">
        <f t="shared" si="20"/>
        <v/>
      </c>
      <c r="F179" s="91" t="s">
        <v>156</v>
      </c>
      <c r="G179" s="88" t="str">
        <f>IFERROR(IF(OR(F179="",F179=F178),"",VLOOKUP(F179,A!C$2:$F$469,MATCH($Q$1,A!C$1:$F$1),0)),0)</f>
        <v/>
      </c>
      <c r="H179" s="89" t="str">
        <f t="shared" si="21"/>
        <v/>
      </c>
      <c r="I179" s="90" t="str">
        <f t="shared" si="22"/>
        <v/>
      </c>
      <c r="J179" s="86" t="s">
        <v>181</v>
      </c>
      <c r="K179" s="87" t="str">
        <f>IFERROR(IF(J179="","",IF(J179=J178,"",VLOOKUP(J179,A!D$2:$F$469,MATCH($Q$1,A!D$1:$F$1),0))),0)</f>
        <v/>
      </c>
      <c r="L179" s="87" t="str">
        <f t="shared" si="23"/>
        <v/>
      </c>
      <c r="M179" s="94" t="str">
        <f t="shared" si="24"/>
        <v/>
      </c>
      <c r="N179" s="86" t="s">
        <v>182</v>
      </c>
      <c r="O179" s="86">
        <f t="shared" si="25"/>
        <v>1</v>
      </c>
      <c r="P179" s="86">
        <f t="shared" si="26"/>
        <v>0</v>
      </c>
      <c r="Q179" s="87">
        <v>100</v>
      </c>
      <c r="R179" s="95">
        <f>+IFERROR(VLOOKUP(N179,'Productos PD'!$C$2:$E$349,3,0),VLOOKUP(S179,'Productos PD'!$B$3:$D$349,3,0))</f>
        <v>0</v>
      </c>
    </row>
    <row r="180" spans="1:18" ht="30" hidden="1" x14ac:dyDescent="0.25">
      <c r="A180" s="87">
        <f t="shared" si="18"/>
        <v>3</v>
      </c>
      <c r="B180" s="86" t="s">
        <v>5</v>
      </c>
      <c r="C180" s="88" t="str">
        <f>IFERROR(IF(OR(B180="",B180=B179),"",VLOOKUP(B180,A!B$2:$F$469,MATCH($Q$1,A!B$1:$F$1),0)),0)</f>
        <v/>
      </c>
      <c r="D180" s="89" t="str">
        <f t="shared" si="19"/>
        <v/>
      </c>
      <c r="E180" s="90" t="str">
        <f t="shared" si="20"/>
        <v/>
      </c>
      <c r="F180" s="91" t="s">
        <v>156</v>
      </c>
      <c r="G180" s="88" t="str">
        <f>IFERROR(IF(OR(F180="",F180=F179),"",VLOOKUP(F180,A!C$2:$F$469,MATCH($Q$1,A!C$1:$F$1),0)),0)</f>
        <v/>
      </c>
      <c r="H180" s="89" t="str">
        <f t="shared" si="21"/>
        <v/>
      </c>
      <c r="I180" s="90" t="str">
        <f t="shared" si="22"/>
        <v/>
      </c>
      <c r="J180" s="86" t="s">
        <v>183</v>
      </c>
      <c r="K180" s="87">
        <f>IFERROR(IF(J180="","",IF(J180=J179,"",VLOOKUP(J180,A!D$2:$F$469,MATCH($Q$1,A!D$1:$F$1),0))),0)</f>
        <v>1</v>
      </c>
      <c r="L180" s="87">
        <f t="shared" si="23"/>
        <v>0</v>
      </c>
      <c r="M180" s="94">
        <f t="shared" si="24"/>
        <v>0</v>
      </c>
      <c r="O180" s="86" t="str">
        <f t="shared" si="25"/>
        <v/>
      </c>
      <c r="P180" s="86" t="str">
        <f t="shared" si="26"/>
        <v/>
      </c>
      <c r="Q180" s="87">
        <v>1</v>
      </c>
      <c r="R180" s="95" t="e">
        <f>+IFERROR(VLOOKUP(N180,'Productos PD'!$C$2:$E$349,3,0),VLOOKUP(S180,'Productos PD'!$B$3:$D$349,3,0))</f>
        <v>#N/A</v>
      </c>
    </row>
    <row r="181" spans="1:18" ht="30" x14ac:dyDescent="0.25">
      <c r="A181" s="87">
        <f t="shared" si="18"/>
        <v>4</v>
      </c>
      <c r="B181" s="86" t="s">
        <v>5</v>
      </c>
      <c r="C181" s="88" t="str">
        <f>IFERROR(IF(OR(B181="",B181=B180),"",VLOOKUP(B181,A!B$2:$F$469,MATCH($Q$1,A!B$1:$F$1),0)),0)</f>
        <v/>
      </c>
      <c r="D181" s="89" t="str">
        <f t="shared" si="19"/>
        <v/>
      </c>
      <c r="E181" s="90" t="str">
        <f t="shared" si="20"/>
        <v/>
      </c>
      <c r="F181" s="91" t="s">
        <v>156</v>
      </c>
      <c r="G181" s="88" t="str">
        <f>IFERROR(IF(OR(F181="",F181=F180),"",VLOOKUP(F181,A!C$2:$F$469,MATCH($Q$1,A!C$1:$F$1),0)),0)</f>
        <v/>
      </c>
      <c r="H181" s="89" t="str">
        <f t="shared" si="21"/>
        <v/>
      </c>
      <c r="I181" s="90" t="str">
        <f t="shared" si="22"/>
        <v/>
      </c>
      <c r="J181" s="86" t="s">
        <v>183</v>
      </c>
      <c r="K181" s="87" t="str">
        <f>IFERROR(IF(J181="","",IF(J181=J180,"",VLOOKUP(J181,A!D$2:$F$469,MATCH($Q$1,A!D$1:$F$1),0))),0)</f>
        <v/>
      </c>
      <c r="L181" s="87" t="str">
        <f t="shared" si="23"/>
        <v/>
      </c>
      <c r="M181" s="94" t="str">
        <f t="shared" si="24"/>
        <v/>
      </c>
      <c r="N181" s="86" t="s">
        <v>184</v>
      </c>
      <c r="O181" s="86">
        <f t="shared" si="25"/>
        <v>0.13150000000000001</v>
      </c>
      <c r="P181" s="86">
        <f t="shared" si="26"/>
        <v>0</v>
      </c>
      <c r="Q181" s="87">
        <v>13.15</v>
      </c>
      <c r="R181" s="95">
        <f>+IFERROR(VLOOKUP(N181,'Productos PD'!$C$2:$E$349,3,0),VLOOKUP(S181,'Productos PD'!$B$3:$D$349,3,0))</f>
        <v>0</v>
      </c>
    </row>
    <row r="182" spans="1:18" ht="30" x14ac:dyDescent="0.25">
      <c r="A182" s="87">
        <f t="shared" si="18"/>
        <v>4</v>
      </c>
      <c r="B182" s="86" t="s">
        <v>5</v>
      </c>
      <c r="C182" s="88" t="str">
        <f>IFERROR(IF(OR(B182="",B182=B181),"",VLOOKUP(B182,A!B$2:$F$469,MATCH($Q$1,A!B$1:$F$1),0)),0)</f>
        <v/>
      </c>
      <c r="D182" s="89" t="str">
        <f t="shared" si="19"/>
        <v/>
      </c>
      <c r="E182" s="90" t="str">
        <f t="shared" si="20"/>
        <v/>
      </c>
      <c r="F182" s="91" t="s">
        <v>156</v>
      </c>
      <c r="G182" s="88" t="str">
        <f>IFERROR(IF(OR(F182="",F182=F181),"",VLOOKUP(F182,A!C$2:$F$469,MATCH($Q$1,A!C$1:$F$1),0)),0)</f>
        <v/>
      </c>
      <c r="H182" s="89" t="str">
        <f t="shared" si="21"/>
        <v/>
      </c>
      <c r="I182" s="90" t="str">
        <f t="shared" si="22"/>
        <v/>
      </c>
      <c r="J182" s="86" t="s">
        <v>183</v>
      </c>
      <c r="K182" s="87" t="str">
        <f>IFERROR(IF(J182="","",IF(J182=J181,"",VLOOKUP(J182,A!D$2:$F$469,MATCH($Q$1,A!D$1:$F$1),0))),0)</f>
        <v/>
      </c>
      <c r="L182" s="87" t="str">
        <f t="shared" si="23"/>
        <v/>
      </c>
      <c r="M182" s="94" t="str">
        <f t="shared" si="24"/>
        <v/>
      </c>
      <c r="N182" s="86" t="s">
        <v>185</v>
      </c>
      <c r="O182" s="86">
        <f t="shared" si="25"/>
        <v>0.17411000000000001</v>
      </c>
      <c r="P182" s="86">
        <f t="shared" si="26"/>
        <v>0</v>
      </c>
      <c r="Q182" s="87">
        <v>17.411000000000001</v>
      </c>
      <c r="R182" s="95">
        <f>+IFERROR(VLOOKUP(N182,'Productos PD'!$C$2:$E$349,3,0),VLOOKUP(S182,'Productos PD'!$B$3:$D$349,3,0))</f>
        <v>0</v>
      </c>
    </row>
    <row r="183" spans="1:18" ht="30" x14ac:dyDescent="0.25">
      <c r="A183" s="87">
        <f t="shared" si="18"/>
        <v>4</v>
      </c>
      <c r="B183" s="86" t="s">
        <v>5</v>
      </c>
      <c r="C183" s="88" t="str">
        <f>IFERROR(IF(OR(B183="",B183=B182),"",VLOOKUP(B183,A!B$2:$F$469,MATCH($Q$1,A!B$1:$F$1),0)),0)</f>
        <v/>
      </c>
      <c r="D183" s="89" t="str">
        <f t="shared" si="19"/>
        <v/>
      </c>
      <c r="E183" s="90" t="str">
        <f t="shared" si="20"/>
        <v/>
      </c>
      <c r="F183" s="91" t="s">
        <v>156</v>
      </c>
      <c r="G183" s="88" t="str">
        <f>IFERROR(IF(OR(F183="",F183=F182),"",VLOOKUP(F183,A!C$2:$F$469,MATCH($Q$1,A!C$1:$F$1),0)),0)</f>
        <v/>
      </c>
      <c r="H183" s="89" t="str">
        <f t="shared" si="21"/>
        <v/>
      </c>
      <c r="I183" s="90" t="str">
        <f t="shared" si="22"/>
        <v/>
      </c>
      <c r="J183" s="86" t="s">
        <v>183</v>
      </c>
      <c r="K183" s="87" t="str">
        <f>IFERROR(IF(J183="","",IF(J183=J182,"",VLOOKUP(J183,A!D$2:$F$469,MATCH($Q$1,A!D$1:$F$1),0))),0)</f>
        <v/>
      </c>
      <c r="L183" s="87" t="str">
        <f t="shared" si="23"/>
        <v/>
      </c>
      <c r="M183" s="94" t="str">
        <f t="shared" si="24"/>
        <v/>
      </c>
      <c r="N183" s="86" t="s">
        <v>186</v>
      </c>
      <c r="O183" s="86">
        <f t="shared" si="25"/>
        <v>0.30432999999999999</v>
      </c>
      <c r="P183" s="86">
        <f t="shared" si="26"/>
        <v>0</v>
      </c>
      <c r="Q183" s="87">
        <v>30.433</v>
      </c>
      <c r="R183" s="95">
        <f>+IFERROR(VLOOKUP(N183,'Productos PD'!$C$2:$E$349,3,0),VLOOKUP(S183,'Productos PD'!$B$3:$D$349,3,0))</f>
        <v>0</v>
      </c>
    </row>
    <row r="184" spans="1:18" ht="30" x14ac:dyDescent="0.25">
      <c r="A184" s="87">
        <f t="shared" si="18"/>
        <v>4</v>
      </c>
      <c r="B184" s="86" t="s">
        <v>5</v>
      </c>
      <c r="C184" s="88" t="str">
        <f>IFERROR(IF(OR(B184="",B184=B183),"",VLOOKUP(B184,A!B$2:$F$469,MATCH($Q$1,A!B$1:$F$1),0)),0)</f>
        <v/>
      </c>
      <c r="D184" s="89" t="str">
        <f t="shared" si="19"/>
        <v/>
      </c>
      <c r="E184" s="90" t="str">
        <f t="shared" si="20"/>
        <v/>
      </c>
      <c r="F184" s="91" t="s">
        <v>156</v>
      </c>
      <c r="G184" s="88" t="str">
        <f>IFERROR(IF(OR(F184="",F184=F183),"",VLOOKUP(F184,A!C$2:$F$469,MATCH($Q$1,A!C$1:$F$1),0)),0)</f>
        <v/>
      </c>
      <c r="H184" s="89" t="str">
        <f t="shared" si="21"/>
        <v/>
      </c>
      <c r="I184" s="90" t="str">
        <f t="shared" si="22"/>
        <v/>
      </c>
      <c r="J184" s="86" t="s">
        <v>183</v>
      </c>
      <c r="K184" s="87" t="str">
        <f>IFERROR(IF(J184="","",IF(J184=J183,"",VLOOKUP(J184,A!D$2:$F$469,MATCH($Q$1,A!D$1:$F$1),0))),0)</f>
        <v/>
      </c>
      <c r="L184" s="87" t="str">
        <f t="shared" si="23"/>
        <v/>
      </c>
      <c r="M184" s="94" t="str">
        <f t="shared" si="24"/>
        <v/>
      </c>
      <c r="N184" s="86" t="s">
        <v>798</v>
      </c>
      <c r="O184" s="86">
        <f t="shared" si="25"/>
        <v>0.11752000000000001</v>
      </c>
      <c r="P184" s="86">
        <f t="shared" si="26"/>
        <v>0</v>
      </c>
      <c r="Q184" s="87">
        <v>11.752000000000001</v>
      </c>
      <c r="R184" s="95">
        <f>+IFERROR(VLOOKUP(N184,'Productos PD'!$C$2:$E$349,3,0),VLOOKUP(S184,'Productos PD'!$B$3:$D$349,3,0))</f>
        <v>0</v>
      </c>
    </row>
    <row r="185" spans="1:18" ht="45" x14ac:dyDescent="0.25">
      <c r="A185" s="87">
        <f t="shared" si="18"/>
        <v>4</v>
      </c>
      <c r="B185" s="86" t="s">
        <v>5</v>
      </c>
      <c r="C185" s="88" t="str">
        <f>IFERROR(IF(OR(B185="",B185=B184),"",VLOOKUP(B185,A!B$2:$F$469,MATCH($Q$1,A!B$1:$F$1),0)),0)</f>
        <v/>
      </c>
      <c r="D185" s="89" t="str">
        <f t="shared" si="19"/>
        <v/>
      </c>
      <c r="E185" s="90" t="str">
        <f t="shared" si="20"/>
        <v/>
      </c>
      <c r="F185" s="91" t="s">
        <v>156</v>
      </c>
      <c r="G185" s="88" t="str">
        <f>IFERROR(IF(OR(F185="",F185=F184),"",VLOOKUP(F185,A!C$2:$F$469,MATCH($Q$1,A!C$1:$F$1),0)),0)</f>
        <v/>
      </c>
      <c r="H185" s="89" t="str">
        <f t="shared" si="21"/>
        <v/>
      </c>
      <c r="I185" s="90" t="str">
        <f t="shared" si="22"/>
        <v/>
      </c>
      <c r="J185" s="86" t="s">
        <v>183</v>
      </c>
      <c r="K185" s="87" t="str">
        <f>IFERROR(IF(J185="","",IF(J185=J184,"",VLOOKUP(J185,A!D$2:$F$469,MATCH($Q$1,A!D$1:$F$1),0))),0)</f>
        <v/>
      </c>
      <c r="L185" s="87" t="str">
        <f t="shared" si="23"/>
        <v/>
      </c>
      <c r="M185" s="94" t="str">
        <f t="shared" si="24"/>
        <v/>
      </c>
      <c r="N185" s="86" t="s">
        <v>799</v>
      </c>
      <c r="O185" s="86">
        <f t="shared" si="25"/>
        <v>0.27254</v>
      </c>
      <c r="P185" s="86">
        <f t="shared" si="26"/>
        <v>0</v>
      </c>
      <c r="Q185" s="87">
        <v>27.254000000000001</v>
      </c>
      <c r="R185" s="95">
        <f>+IFERROR(VLOOKUP(N185,'Productos PD'!$C$2:$E$349,3,0),VLOOKUP(S185,'Productos PD'!$B$3:$D$349,3,0))</f>
        <v>0</v>
      </c>
    </row>
    <row r="186" spans="1:18" ht="45" hidden="1" x14ac:dyDescent="0.25">
      <c r="A186" s="87">
        <f t="shared" si="18"/>
        <v>1</v>
      </c>
      <c r="B186" s="86" t="s">
        <v>189</v>
      </c>
      <c r="C186" s="88">
        <f>IFERROR(IF(OR(B186="",B186=B185),"",VLOOKUP(B186,A!B$2:$F$469,MATCH($Q$1,A!B$1:$F$1),0)),0)</f>
        <v>7</v>
      </c>
      <c r="D186" s="89">
        <f t="shared" si="19"/>
        <v>0</v>
      </c>
      <c r="E186" s="90">
        <f>IFERROR(IF(C186="","",SUMPRODUCT(($B$2:$B$469=B186)*1,$H$2:$H$469)/100),0)</f>
        <v>0</v>
      </c>
      <c r="G186" s="88" t="str">
        <f>IFERROR(IF(OR(F186="",F186=F185),"",VLOOKUP(F186,A!C$2:$F$469,MATCH($Q$1,A!C$1:$F$1),0)),0)</f>
        <v/>
      </c>
      <c r="H186" s="89" t="str">
        <f t="shared" si="21"/>
        <v/>
      </c>
      <c r="I186" s="90" t="str">
        <f t="shared" si="22"/>
        <v/>
      </c>
      <c r="K186" s="87" t="str">
        <f>IFERROR(IF(J186="","",IF(J186=J185,"",VLOOKUP(J186,A!D$2:$F$469,MATCH($Q$1,A!D$1:$F$1),0))),0)</f>
        <v/>
      </c>
      <c r="L186" s="87" t="str">
        <f t="shared" si="23"/>
        <v/>
      </c>
      <c r="M186" s="94" t="str">
        <f t="shared" si="24"/>
        <v/>
      </c>
      <c r="O186" s="86" t="str">
        <f t="shared" si="25"/>
        <v/>
      </c>
      <c r="P186" s="86" t="str">
        <f t="shared" si="26"/>
        <v/>
      </c>
      <c r="Q186" s="87">
        <v>7</v>
      </c>
      <c r="R186" s="95" t="e">
        <f>+IFERROR(VLOOKUP(N186,'Productos PD'!$C$2:$E$349,3,0),VLOOKUP(S186,'Productos PD'!$B$3:$D$349,3,0))</f>
        <v>#N/A</v>
      </c>
    </row>
    <row r="187" spans="1:18" ht="45" hidden="1" x14ac:dyDescent="0.25">
      <c r="A187" s="87">
        <f t="shared" si="18"/>
        <v>2</v>
      </c>
      <c r="B187" s="86" t="s">
        <v>189</v>
      </c>
      <c r="C187" s="88" t="str">
        <f>IFERROR(IF(OR(B187="",B187=B186),"",VLOOKUP(B187,A!B$2:$F$469,MATCH($Q$1,A!B$1:$F$1),0)),0)</f>
        <v/>
      </c>
      <c r="D187" s="89" t="str">
        <f t="shared" si="19"/>
        <v/>
      </c>
      <c r="E187" s="90" t="str">
        <f t="shared" si="20"/>
        <v/>
      </c>
      <c r="F187" s="91" t="s">
        <v>190</v>
      </c>
      <c r="G187" s="88">
        <f>IFERROR(IF(OR(F187="",F187=F186),"",VLOOKUP(F187,A!C$2:$F$469,MATCH($Q$1,A!C$1:$F$1),0)),0)</f>
        <v>40</v>
      </c>
      <c r="H187" s="89">
        <f t="shared" si="21"/>
        <v>0</v>
      </c>
      <c r="I187" s="90">
        <f t="shared" si="22"/>
        <v>0</v>
      </c>
      <c r="K187" s="87" t="str">
        <f>IFERROR(IF(J187="","",IF(J187=J186,"",VLOOKUP(J187,A!D$2:$F$469,MATCH($Q$1,A!D$1:$F$1),0))),0)</f>
        <v/>
      </c>
      <c r="L187" s="87" t="str">
        <f t="shared" si="23"/>
        <v/>
      </c>
      <c r="M187" s="94" t="str">
        <f t="shared" si="24"/>
        <v/>
      </c>
      <c r="O187" s="86" t="str">
        <f t="shared" si="25"/>
        <v/>
      </c>
      <c r="P187" s="86" t="str">
        <f t="shared" si="26"/>
        <v/>
      </c>
      <c r="Q187" s="87">
        <v>40</v>
      </c>
      <c r="R187" s="95" t="e">
        <f>+IFERROR(VLOOKUP(N187,'Productos PD'!$C$2:$E$349,3,0),VLOOKUP(S187,'Productos PD'!$B$3:$D$349,3,0))</f>
        <v>#N/A</v>
      </c>
    </row>
    <row r="188" spans="1:18" ht="45" hidden="1" x14ac:dyDescent="0.25">
      <c r="A188" s="87">
        <f t="shared" si="18"/>
        <v>3</v>
      </c>
      <c r="B188" s="86" t="s">
        <v>189</v>
      </c>
      <c r="C188" s="88" t="str">
        <f>IFERROR(IF(OR(B188="",B188=B187),"",VLOOKUP(B188,A!B$2:$F$469,MATCH($Q$1,A!B$1:$F$1),0)),0)</f>
        <v/>
      </c>
      <c r="D188" s="89" t="str">
        <f t="shared" si="19"/>
        <v/>
      </c>
      <c r="E188" s="90" t="str">
        <f t="shared" si="20"/>
        <v/>
      </c>
      <c r="F188" s="91" t="s">
        <v>190</v>
      </c>
      <c r="G188" s="88" t="str">
        <f>IFERROR(IF(OR(F188="",F188=F187),"",VLOOKUP(F188,A!C$2:$F$469,MATCH($Q$1,A!C$1:$F$1),0)),0)</f>
        <v/>
      </c>
      <c r="H188" s="89" t="str">
        <f t="shared" si="21"/>
        <v/>
      </c>
      <c r="I188" s="90" t="str">
        <f t="shared" si="22"/>
        <v/>
      </c>
      <c r="J188" s="86" t="s">
        <v>191</v>
      </c>
      <c r="K188" s="87">
        <f>IFERROR(IF(J188="","",IF(J188=J187,"",VLOOKUP(J188,A!D$2:$F$469,MATCH($Q$1,A!D$1:$F$1),0))),0)</f>
        <v>8.0440000000000005</v>
      </c>
      <c r="L188" s="87">
        <f t="shared" si="23"/>
        <v>0</v>
      </c>
      <c r="M188" s="94">
        <f t="shared" si="24"/>
        <v>0</v>
      </c>
      <c r="O188" s="86" t="str">
        <f t="shared" si="25"/>
        <v/>
      </c>
      <c r="P188" s="86" t="str">
        <f t="shared" si="26"/>
        <v/>
      </c>
      <c r="Q188" s="87">
        <v>8.0440000000000005</v>
      </c>
      <c r="R188" s="95" t="e">
        <f>+IFERROR(VLOOKUP(N188,'Productos PD'!$C$2:$E$349,3,0),VLOOKUP(S188,'Productos PD'!$B$3:$D$349,3,0))</f>
        <v>#N/A</v>
      </c>
    </row>
    <row r="189" spans="1:18" ht="75" x14ac:dyDescent="0.25">
      <c r="A189" s="87">
        <f t="shared" si="18"/>
        <v>4</v>
      </c>
      <c r="B189" s="86" t="s">
        <v>189</v>
      </c>
      <c r="C189" s="88" t="str">
        <f>IFERROR(IF(OR(B189="",B189=B188),"",VLOOKUP(B189,A!B$2:$F$469,MATCH($Q$1,A!B$1:$F$1),0)),0)</f>
        <v/>
      </c>
      <c r="D189" s="89" t="str">
        <f t="shared" si="19"/>
        <v/>
      </c>
      <c r="E189" s="90" t="str">
        <f t="shared" si="20"/>
        <v/>
      </c>
      <c r="F189" s="91" t="s">
        <v>190</v>
      </c>
      <c r="G189" s="88" t="str">
        <f>IFERROR(IF(OR(F189="",F189=F188),"",VLOOKUP(F189,A!C$2:$F$469,MATCH($Q$1,A!C$1:$F$1),0)),0)</f>
        <v/>
      </c>
      <c r="H189" s="89" t="str">
        <f t="shared" si="21"/>
        <v/>
      </c>
      <c r="I189" s="90" t="str">
        <f t="shared" si="22"/>
        <v/>
      </c>
      <c r="J189" s="86" t="s">
        <v>191</v>
      </c>
      <c r="K189" s="87" t="str">
        <f>IFERROR(IF(J189="","",IF(J189=J188,"",VLOOKUP(J189,A!D$2:$F$469,MATCH($Q$1,A!D$1:$F$1),0))),0)</f>
        <v/>
      </c>
      <c r="L189" s="87" t="str">
        <f t="shared" si="23"/>
        <v/>
      </c>
      <c r="M189" s="94" t="str">
        <f t="shared" si="24"/>
        <v/>
      </c>
      <c r="N189" s="86" t="s">
        <v>192</v>
      </c>
      <c r="O189" s="86">
        <f t="shared" si="25"/>
        <v>2.8154000000000003</v>
      </c>
      <c r="P189" s="86">
        <f t="shared" si="26"/>
        <v>0</v>
      </c>
      <c r="Q189" s="87">
        <v>35</v>
      </c>
      <c r="R189" s="95">
        <f>+IFERROR(VLOOKUP(N189,'Productos PD'!$C$2:$E$349,3,0),VLOOKUP(S189,'Productos PD'!$B$3:$D$349,3,0))</f>
        <v>0</v>
      </c>
    </row>
    <row r="190" spans="1:18" ht="60" x14ac:dyDescent="0.25">
      <c r="A190" s="87">
        <f t="shared" si="18"/>
        <v>4</v>
      </c>
      <c r="B190" s="86" t="s">
        <v>189</v>
      </c>
      <c r="C190" s="88" t="str">
        <f>IFERROR(IF(OR(B190="",B190=B189),"",VLOOKUP(B190,A!B$2:$F$469,MATCH($Q$1,A!B$1:$F$1),0)),0)</f>
        <v/>
      </c>
      <c r="D190" s="89" t="str">
        <f t="shared" si="19"/>
        <v/>
      </c>
      <c r="E190" s="90" t="str">
        <f t="shared" si="20"/>
        <v/>
      </c>
      <c r="F190" s="91" t="s">
        <v>190</v>
      </c>
      <c r="G190" s="88" t="str">
        <f>IFERROR(IF(OR(F190="",F190=F189),"",VLOOKUP(F190,A!C$2:$F$469,MATCH($Q$1,A!C$1:$F$1),0)),0)</f>
        <v/>
      </c>
      <c r="H190" s="89" t="str">
        <f t="shared" si="21"/>
        <v/>
      </c>
      <c r="I190" s="90" t="str">
        <f t="shared" si="22"/>
        <v/>
      </c>
      <c r="J190" s="86" t="s">
        <v>191</v>
      </c>
      <c r="K190" s="87" t="str">
        <f>IFERROR(IF(J190="","",IF(J190=J189,"",VLOOKUP(J190,A!D$2:$F$469,MATCH($Q$1,A!D$1:$F$1),0))),0)</f>
        <v/>
      </c>
      <c r="L190" s="87" t="str">
        <f t="shared" si="23"/>
        <v/>
      </c>
      <c r="M190" s="94" t="str">
        <f t="shared" si="24"/>
        <v/>
      </c>
      <c r="N190" s="86" t="s">
        <v>193</v>
      </c>
      <c r="O190" s="86">
        <f t="shared" si="25"/>
        <v>2.8154000000000003</v>
      </c>
      <c r="P190" s="86">
        <f t="shared" si="26"/>
        <v>0</v>
      </c>
      <c r="Q190" s="87">
        <v>35</v>
      </c>
      <c r="R190" s="95">
        <f>+IFERROR(VLOOKUP(N190,'Productos PD'!$C$2:$E$349,3,0),VLOOKUP(S190,'Productos PD'!$B$3:$D$349,3,0))</f>
        <v>0</v>
      </c>
    </row>
    <row r="191" spans="1:18" ht="45" x14ac:dyDescent="0.25">
      <c r="A191" s="87">
        <f t="shared" si="18"/>
        <v>4</v>
      </c>
      <c r="B191" s="86" t="s">
        <v>189</v>
      </c>
      <c r="C191" s="88" t="str">
        <f>IFERROR(IF(OR(B191="",B191=B190),"",VLOOKUP(B191,A!B$2:$F$469,MATCH($Q$1,A!B$1:$F$1),0)),0)</f>
        <v/>
      </c>
      <c r="D191" s="89" t="str">
        <f t="shared" si="19"/>
        <v/>
      </c>
      <c r="E191" s="90" t="str">
        <f t="shared" si="20"/>
        <v/>
      </c>
      <c r="F191" s="91" t="s">
        <v>190</v>
      </c>
      <c r="G191" s="88" t="str">
        <f>IFERROR(IF(OR(F191="",F191=F190),"",VLOOKUP(F191,A!C$2:$F$469,MATCH($Q$1,A!C$1:$F$1),0)),0)</f>
        <v/>
      </c>
      <c r="H191" s="89" t="str">
        <f t="shared" si="21"/>
        <v/>
      </c>
      <c r="I191" s="90" t="str">
        <f t="shared" si="22"/>
        <v/>
      </c>
      <c r="J191" s="86" t="s">
        <v>191</v>
      </c>
      <c r="K191" s="87" t="str">
        <f>IFERROR(IF(J191="","",IF(J191=J190,"",VLOOKUP(J191,A!D$2:$F$469,MATCH($Q$1,A!D$1:$F$1),0))),0)</f>
        <v/>
      </c>
      <c r="L191" s="87" t="str">
        <f t="shared" si="23"/>
        <v/>
      </c>
      <c r="M191" s="94" t="str">
        <f t="shared" si="24"/>
        <v/>
      </c>
      <c r="N191" s="86" t="s">
        <v>194</v>
      </c>
      <c r="O191" s="86">
        <f t="shared" si="25"/>
        <v>2.4132000000000002</v>
      </c>
      <c r="P191" s="86">
        <f t="shared" si="26"/>
        <v>0</v>
      </c>
      <c r="Q191" s="87">
        <v>30</v>
      </c>
      <c r="R191" s="95">
        <f>+IFERROR(VLOOKUP(N191,'Productos PD'!$C$2:$E$349,3,0),VLOOKUP(S191,'Productos PD'!$B$3:$D$349,3,0))</f>
        <v>0</v>
      </c>
    </row>
    <row r="192" spans="1:18" ht="45" hidden="1" x14ac:dyDescent="0.25">
      <c r="A192" s="87">
        <f t="shared" si="18"/>
        <v>3</v>
      </c>
      <c r="B192" s="86" t="s">
        <v>189</v>
      </c>
      <c r="C192" s="88" t="str">
        <f>IFERROR(IF(OR(B192="",B192=B191),"",VLOOKUP(B192,A!B$2:$F$469,MATCH($Q$1,A!B$1:$F$1),0)),0)</f>
        <v/>
      </c>
      <c r="D192" s="89" t="str">
        <f t="shared" si="19"/>
        <v/>
      </c>
      <c r="E192" s="90" t="str">
        <f t="shared" si="20"/>
        <v/>
      </c>
      <c r="F192" s="91" t="s">
        <v>190</v>
      </c>
      <c r="G192" s="88" t="str">
        <f>IFERROR(IF(OR(F192="",F192=F191),"",VLOOKUP(F192,A!C$2:$F$469,MATCH($Q$1,A!C$1:$F$1),0)),0)</f>
        <v/>
      </c>
      <c r="H192" s="89" t="str">
        <f t="shared" si="21"/>
        <v/>
      </c>
      <c r="I192" s="90" t="str">
        <f t="shared" si="22"/>
        <v/>
      </c>
      <c r="J192" s="86" t="s">
        <v>195</v>
      </c>
      <c r="K192" s="87">
        <f>IFERROR(IF(J192="","",IF(J192=J191,"",VLOOKUP(J192,A!D$2:$F$469,MATCH($Q$1,A!D$1:$F$1),0))),0)</f>
        <v>1.4850000000000001</v>
      </c>
      <c r="L192" s="87">
        <f t="shared" si="23"/>
        <v>0</v>
      </c>
      <c r="M192" s="94">
        <f t="shared" si="24"/>
        <v>0</v>
      </c>
      <c r="O192" s="86" t="str">
        <f t="shared" si="25"/>
        <v/>
      </c>
      <c r="P192" s="86" t="str">
        <f t="shared" si="26"/>
        <v/>
      </c>
      <c r="Q192" s="87">
        <v>1.4850000000000001</v>
      </c>
      <c r="R192" s="95" t="e">
        <f>+IFERROR(VLOOKUP(N192,'Productos PD'!$C$2:$E$349,3,0),VLOOKUP(S192,'Productos PD'!$B$3:$D$349,3,0))</f>
        <v>#N/A</v>
      </c>
    </row>
    <row r="193" spans="1:18" ht="45" x14ac:dyDescent="0.25">
      <c r="A193" s="87">
        <f t="shared" si="18"/>
        <v>4</v>
      </c>
      <c r="B193" s="86" t="s">
        <v>189</v>
      </c>
      <c r="C193" s="88" t="str">
        <f>IFERROR(IF(OR(B193="",B193=B192),"",VLOOKUP(B193,A!B$2:$F$469,MATCH($Q$1,A!B$1:$F$1),0)),0)</f>
        <v/>
      </c>
      <c r="D193" s="89" t="str">
        <f t="shared" si="19"/>
        <v/>
      </c>
      <c r="E193" s="90" t="str">
        <f t="shared" si="20"/>
        <v/>
      </c>
      <c r="F193" s="91" t="s">
        <v>190</v>
      </c>
      <c r="G193" s="88" t="str">
        <f>IFERROR(IF(OR(F193="",F193=F192),"",VLOOKUP(F193,A!C$2:$F$469,MATCH($Q$1,A!C$1:$F$1),0)),0)</f>
        <v/>
      </c>
      <c r="H193" s="89" t="str">
        <f t="shared" si="21"/>
        <v/>
      </c>
      <c r="I193" s="90" t="str">
        <f t="shared" si="22"/>
        <v/>
      </c>
      <c r="J193" s="86" t="s">
        <v>195</v>
      </c>
      <c r="K193" s="87" t="str">
        <f>IFERROR(IF(J193="","",IF(J193=J192,"",VLOOKUP(J193,A!D$2:$F$469,MATCH($Q$1,A!D$1:$F$1),0))),0)</f>
        <v/>
      </c>
      <c r="L193" s="87" t="str">
        <f t="shared" si="23"/>
        <v/>
      </c>
      <c r="M193" s="94" t="str">
        <f t="shared" si="24"/>
        <v/>
      </c>
      <c r="N193" s="86" t="s">
        <v>886</v>
      </c>
      <c r="O193" s="86">
        <f t="shared" si="25"/>
        <v>0.22275000000000003</v>
      </c>
      <c r="P193" s="86">
        <f t="shared" si="26"/>
        <v>0</v>
      </c>
      <c r="Q193" s="87">
        <v>15</v>
      </c>
      <c r="R193" s="95">
        <f>+IFERROR(VLOOKUP(N193,'Productos PD'!$C$2:$E$349,3,0),VLOOKUP(S193,'Productos PD'!$B$3:$D$349,3,0))</f>
        <v>0</v>
      </c>
    </row>
    <row r="194" spans="1:18" ht="45" x14ac:dyDescent="0.25">
      <c r="A194" s="87">
        <f t="shared" si="18"/>
        <v>4</v>
      </c>
      <c r="B194" s="86" t="s">
        <v>189</v>
      </c>
      <c r="C194" s="88" t="str">
        <f>IFERROR(IF(OR(B194="",B194=B193),"",VLOOKUP(B194,A!B$2:$F$469,MATCH($Q$1,A!B$1:$F$1),0)),0)</f>
        <v/>
      </c>
      <c r="D194" s="89" t="str">
        <f t="shared" si="19"/>
        <v/>
      </c>
      <c r="E194" s="90" t="str">
        <f t="shared" si="20"/>
        <v/>
      </c>
      <c r="F194" s="91" t="s">
        <v>190</v>
      </c>
      <c r="G194" s="88" t="str">
        <f>IFERROR(IF(OR(F194="",F194=F193),"",VLOOKUP(F194,A!C$2:$F$469,MATCH($Q$1,A!C$1:$F$1),0)),0)</f>
        <v/>
      </c>
      <c r="H194" s="89" t="str">
        <f t="shared" si="21"/>
        <v/>
      </c>
      <c r="I194" s="90" t="str">
        <f t="shared" si="22"/>
        <v/>
      </c>
      <c r="J194" s="86" t="s">
        <v>195</v>
      </c>
      <c r="K194" s="87" t="str">
        <f>IFERROR(IF(J194="","",IF(J194=J193,"",VLOOKUP(J194,A!D$2:$F$469,MATCH($Q$1,A!D$1:$F$1),0))),0)</f>
        <v/>
      </c>
      <c r="L194" s="87" t="str">
        <f t="shared" si="23"/>
        <v/>
      </c>
      <c r="M194" s="94" t="str">
        <f t="shared" si="24"/>
        <v/>
      </c>
      <c r="N194" s="86" t="s">
        <v>197</v>
      </c>
      <c r="O194" s="86">
        <f t="shared" si="25"/>
        <v>1.2622500000000001</v>
      </c>
      <c r="P194" s="86">
        <f t="shared" si="26"/>
        <v>0</v>
      </c>
      <c r="Q194" s="87">
        <v>85</v>
      </c>
      <c r="R194" s="95">
        <f>+IFERROR(VLOOKUP(N194,'Productos PD'!$C$2:$E$349,3,0),VLOOKUP(S194,'Productos PD'!$B$3:$D$349,3,0))</f>
        <v>0</v>
      </c>
    </row>
    <row r="195" spans="1:18" ht="45" hidden="1" x14ac:dyDescent="0.25">
      <c r="A195" s="87">
        <f t="shared" ref="A195:A258" si="27">+IF(O195&lt;&gt;"",4,IF(K195&lt;&gt;"",3,IF(G195&lt;&gt;"",2,IF(C195&lt;&gt;"",1,""))))</f>
        <v>3</v>
      </c>
      <c r="B195" s="86" t="s">
        <v>189</v>
      </c>
      <c r="C195" s="88" t="str">
        <f>IFERROR(IF(OR(B195="",B195=B194),"",VLOOKUP(B195,A!B$2:$F$469,MATCH($Q$1,A!B$1:$F$1),0)),0)</f>
        <v/>
      </c>
      <c r="D195" s="89" t="str">
        <f t="shared" ref="D195:D258" si="28">IFERROR(IF(C195="","",C195*E195),0)</f>
        <v/>
      </c>
      <c r="E195" s="90" t="str">
        <f t="shared" ref="E195:E258" si="29">IFERROR(IF(C195="","",SUMPRODUCT(($B$2:$B$469=B195)*1,$H$2:$H$469)/100),0)</f>
        <v/>
      </c>
      <c r="F195" s="91" t="s">
        <v>190</v>
      </c>
      <c r="G195" s="88" t="str">
        <f>IFERROR(IF(OR(F195="",F195=F194),"",VLOOKUP(F195,A!C$2:$F$469,MATCH($Q$1,A!C$1:$F$1),0)),0)</f>
        <v/>
      </c>
      <c r="H195" s="89" t="str">
        <f t="shared" si="21"/>
        <v/>
      </c>
      <c r="I195" s="90" t="str">
        <f t="shared" si="22"/>
        <v/>
      </c>
      <c r="J195" s="86" t="s">
        <v>198</v>
      </c>
      <c r="K195" s="87">
        <f>IFERROR(IF(J195="","",IF(J195=J194,"",VLOOKUP(J195,A!D$2:$F$469,MATCH($Q$1,A!D$1:$F$1),0))),0)</f>
        <v>90.471000000000004</v>
      </c>
      <c r="L195" s="87">
        <f t="shared" si="23"/>
        <v>0</v>
      </c>
      <c r="M195" s="94">
        <f t="shared" si="24"/>
        <v>0</v>
      </c>
      <c r="O195" s="86" t="str">
        <f t="shared" si="25"/>
        <v/>
      </c>
      <c r="P195" s="86" t="str">
        <f t="shared" si="26"/>
        <v/>
      </c>
      <c r="Q195" s="87">
        <v>90.471000000000004</v>
      </c>
      <c r="R195" s="95" t="e">
        <f>+IFERROR(VLOOKUP(N195,'Productos PD'!$C$2:$E$349,3,0),VLOOKUP(S195,'Productos PD'!$B$3:$D$349,3,0))</f>
        <v>#N/A</v>
      </c>
    </row>
    <row r="196" spans="1:18" ht="75" x14ac:dyDescent="0.25">
      <c r="A196" s="87">
        <f t="shared" si="27"/>
        <v>4</v>
      </c>
      <c r="B196" s="86" t="s">
        <v>189</v>
      </c>
      <c r="C196" s="88" t="str">
        <f>IFERROR(IF(OR(B196="",B196=B195),"",VLOOKUP(B196,A!B$2:$F$469,MATCH($Q$1,A!B$1:$F$1),0)),0)</f>
        <v/>
      </c>
      <c r="D196" s="89" t="str">
        <f t="shared" si="28"/>
        <v/>
      </c>
      <c r="E196" s="90" t="str">
        <f t="shared" si="29"/>
        <v/>
      </c>
      <c r="F196" s="91" t="s">
        <v>190</v>
      </c>
      <c r="G196" s="88" t="str">
        <f>IFERROR(IF(OR(F196="",F196=F195),"",VLOOKUP(F196,A!C$2:$F$469,MATCH($Q$1,A!C$1:$F$1),0)),0)</f>
        <v/>
      </c>
      <c r="H196" s="89" t="str">
        <f t="shared" ref="H196:H259" si="30">IFERROR(IF(G196="","",G196*I196),0)</f>
        <v/>
      </c>
      <c r="I196" s="90" t="str">
        <f t="shared" ref="I196:I259" si="31">IFERROR(IF(G196="","",SUMPRODUCT(($F$3:$F$469=F196)*1,$L$3:$L$469)/100),0)</f>
        <v/>
      </c>
      <c r="J196" s="86" t="s">
        <v>198</v>
      </c>
      <c r="K196" s="87" t="str">
        <f>IFERROR(IF(J196="","",IF(J196=J195,"",VLOOKUP(J196,A!D$2:$F$469,MATCH($Q$1,A!D$1:$F$1),0))),0)</f>
        <v/>
      </c>
      <c r="L196" s="87" t="str">
        <f t="shared" si="23"/>
        <v/>
      </c>
      <c r="M196" s="94" t="str">
        <f t="shared" si="24"/>
        <v/>
      </c>
      <c r="N196" s="86" t="s">
        <v>882</v>
      </c>
      <c r="O196" s="86">
        <f t="shared" si="25"/>
        <v>9.0471000000000004</v>
      </c>
      <c r="P196" s="86">
        <f t="shared" si="26"/>
        <v>0</v>
      </c>
      <c r="Q196" s="87">
        <v>10</v>
      </c>
      <c r="R196" s="95">
        <f>+IFERROR(VLOOKUP(N196,'Productos PD'!$C$2:$E$349,3,0),VLOOKUP(S196,'Productos PD'!$B$3:$D$349,3,0))</f>
        <v>0</v>
      </c>
    </row>
    <row r="197" spans="1:18" ht="60" x14ac:dyDescent="0.25">
      <c r="A197" s="87">
        <f t="shared" si="27"/>
        <v>4</v>
      </c>
      <c r="B197" s="86" t="s">
        <v>189</v>
      </c>
      <c r="C197" s="88" t="str">
        <f>IFERROR(IF(OR(B197="",B197=B196),"",VLOOKUP(B197,A!B$2:$F$469,MATCH($Q$1,A!B$1:$F$1),0)),0)</f>
        <v/>
      </c>
      <c r="D197" s="89" t="str">
        <f t="shared" si="28"/>
        <v/>
      </c>
      <c r="E197" s="90" t="str">
        <f t="shared" si="29"/>
        <v/>
      </c>
      <c r="F197" s="91" t="s">
        <v>190</v>
      </c>
      <c r="G197" s="88" t="str">
        <f>IFERROR(IF(OR(F197="",F197=F196),"",VLOOKUP(F197,A!C$2:$F$469,MATCH($Q$1,A!C$1:$F$1),0)),0)</f>
        <v/>
      </c>
      <c r="H197" s="89" t="str">
        <f t="shared" si="30"/>
        <v/>
      </c>
      <c r="I197" s="90" t="str">
        <f t="shared" si="31"/>
        <v/>
      </c>
      <c r="J197" s="86" t="s">
        <v>198</v>
      </c>
      <c r="K197" s="87" t="str">
        <f>IFERROR(IF(J197="","",IF(J197=J196,"",VLOOKUP(J197,A!D$2:$F$469,MATCH($Q$1,A!D$1:$F$1),0))),0)</f>
        <v/>
      </c>
      <c r="L197" s="87" t="str">
        <f t="shared" ref="L197:L260" si="32">IF(OR(J197="",J197=J196),"",SUMPRODUCT(($J$4:$J$469=J197)*1,$P$4:$P$469))</f>
        <v/>
      </c>
      <c r="M197" s="94" t="str">
        <f t="shared" ref="M197:M260" si="33">IFERROR(IF(L197="","",L197/K197),0)</f>
        <v/>
      </c>
      <c r="N197" s="86" t="s">
        <v>200</v>
      </c>
      <c r="O197" s="86">
        <f t="shared" si="25"/>
        <v>7.2376800000000001</v>
      </c>
      <c r="P197" s="86">
        <f t="shared" si="26"/>
        <v>0</v>
      </c>
      <c r="Q197" s="87">
        <v>8</v>
      </c>
      <c r="R197" s="95">
        <f>+IFERROR(VLOOKUP(N197,'Productos PD'!$C$2:$E$349,3,0),VLOOKUP(S197,'Productos PD'!$B$3:$D$349,3,0))</f>
        <v>0</v>
      </c>
    </row>
    <row r="198" spans="1:18" ht="60" x14ac:dyDescent="0.25">
      <c r="A198" s="87">
        <f t="shared" si="27"/>
        <v>4</v>
      </c>
      <c r="B198" s="86" t="s">
        <v>189</v>
      </c>
      <c r="C198" s="88" t="str">
        <f>IFERROR(IF(OR(B198="",B198=B197),"",VLOOKUP(B198,A!B$2:$F$469,MATCH($Q$1,A!B$1:$F$1),0)),0)</f>
        <v/>
      </c>
      <c r="D198" s="89" t="str">
        <f t="shared" si="28"/>
        <v/>
      </c>
      <c r="E198" s="90" t="str">
        <f t="shared" si="29"/>
        <v/>
      </c>
      <c r="F198" s="91" t="s">
        <v>190</v>
      </c>
      <c r="G198" s="88" t="str">
        <f>IFERROR(IF(OR(F198="",F198=F197),"",VLOOKUP(F198,A!C$2:$F$469,MATCH($Q$1,A!C$1:$F$1),0)),0)</f>
        <v/>
      </c>
      <c r="H198" s="89" t="str">
        <f t="shared" si="30"/>
        <v/>
      </c>
      <c r="I198" s="90" t="str">
        <f t="shared" si="31"/>
        <v/>
      </c>
      <c r="J198" s="86" t="s">
        <v>198</v>
      </c>
      <c r="K198" s="87" t="str">
        <f>IFERROR(IF(J198="","",IF(J198=J197,"",VLOOKUP(J198,A!D$2:$F$469,MATCH($Q$1,A!D$1:$F$1),0))),0)</f>
        <v/>
      </c>
      <c r="L198" s="87" t="str">
        <f t="shared" si="32"/>
        <v/>
      </c>
      <c r="M198" s="94" t="str">
        <f t="shared" si="33"/>
        <v/>
      </c>
      <c r="N198" s="86" t="s">
        <v>201</v>
      </c>
      <c r="O198" s="86">
        <f t="shared" ref="O198:O261" si="34">IF(N198="","",IFERROR(VLOOKUP(J198,$J$4:$K$469,2,0)*Q198/100,""))</f>
        <v>36.188400000000001</v>
      </c>
      <c r="P198" s="86">
        <f t="shared" ref="P198:P261" si="35">IFERROR(R198*O198,"")</f>
        <v>0</v>
      </c>
      <c r="Q198" s="87">
        <v>40</v>
      </c>
      <c r="R198" s="95">
        <f>+IFERROR(VLOOKUP(N198,'Productos PD'!$C$2:$E$349,3,0),VLOOKUP(S198,'Productos PD'!$B$3:$D$349,3,0))</f>
        <v>0</v>
      </c>
    </row>
    <row r="199" spans="1:18" ht="75" x14ac:dyDescent="0.25">
      <c r="A199" s="87">
        <f t="shared" si="27"/>
        <v>4</v>
      </c>
      <c r="B199" s="86" t="s">
        <v>189</v>
      </c>
      <c r="C199" s="88" t="str">
        <f>IFERROR(IF(OR(B199="",B199=B198),"",VLOOKUP(B199,A!B$2:$F$469,MATCH($Q$1,A!B$1:$F$1),0)),0)</f>
        <v/>
      </c>
      <c r="D199" s="89" t="str">
        <f t="shared" si="28"/>
        <v/>
      </c>
      <c r="E199" s="90" t="str">
        <f t="shared" si="29"/>
        <v/>
      </c>
      <c r="F199" s="91" t="s">
        <v>190</v>
      </c>
      <c r="G199" s="88" t="str">
        <f>IFERROR(IF(OR(F199="",F199=F198),"",VLOOKUP(F199,A!C$2:$F$469,MATCH($Q$1,A!C$1:$F$1),0)),0)</f>
        <v/>
      </c>
      <c r="H199" s="89" t="str">
        <f t="shared" si="30"/>
        <v/>
      </c>
      <c r="I199" s="90" t="str">
        <f t="shared" si="31"/>
        <v/>
      </c>
      <c r="J199" s="86" t="s">
        <v>198</v>
      </c>
      <c r="K199" s="87" t="str">
        <f>IFERROR(IF(J199="","",IF(J199=J198,"",VLOOKUP(J199,A!D$2:$F$469,MATCH($Q$1,A!D$1:$F$1),0))),0)</f>
        <v/>
      </c>
      <c r="L199" s="87" t="str">
        <f t="shared" si="32"/>
        <v/>
      </c>
      <c r="M199" s="94" t="str">
        <f t="shared" si="33"/>
        <v/>
      </c>
      <c r="N199" s="86" t="s">
        <v>884</v>
      </c>
      <c r="O199" s="86">
        <f t="shared" si="34"/>
        <v>7.2376800000000001</v>
      </c>
      <c r="P199" s="86">
        <f t="shared" si="35"/>
        <v>0</v>
      </c>
      <c r="Q199" s="87">
        <v>8</v>
      </c>
      <c r="R199" s="95">
        <f>+IFERROR(VLOOKUP(N199,'Productos PD'!$C$2:$E$349,3,0),VLOOKUP(S199,'Productos PD'!$B$3:$D$349,3,0))</f>
        <v>0</v>
      </c>
    </row>
    <row r="200" spans="1:18" ht="45" x14ac:dyDescent="0.25">
      <c r="A200" s="87">
        <f t="shared" si="27"/>
        <v>4</v>
      </c>
      <c r="B200" s="86" t="s">
        <v>189</v>
      </c>
      <c r="C200" s="88" t="str">
        <f>IFERROR(IF(OR(B200="",B200=B199),"",VLOOKUP(B200,A!B$2:$F$469,MATCH($Q$1,A!B$1:$F$1),0)),0)</f>
        <v/>
      </c>
      <c r="D200" s="89" t="str">
        <f t="shared" si="28"/>
        <v/>
      </c>
      <c r="E200" s="90" t="str">
        <f t="shared" si="29"/>
        <v/>
      </c>
      <c r="F200" s="91" t="s">
        <v>190</v>
      </c>
      <c r="G200" s="88" t="str">
        <f>IFERROR(IF(OR(F200="",F200=F199),"",VLOOKUP(F200,A!C$2:$F$469,MATCH($Q$1,A!C$1:$F$1),0)),0)</f>
        <v/>
      </c>
      <c r="H200" s="89" t="str">
        <f t="shared" si="30"/>
        <v/>
      </c>
      <c r="I200" s="90" t="str">
        <f t="shared" si="31"/>
        <v/>
      </c>
      <c r="J200" s="86" t="s">
        <v>198</v>
      </c>
      <c r="K200" s="87" t="str">
        <f>IFERROR(IF(J200="","",IF(J200=J199,"",VLOOKUP(J200,A!D$2:$F$469,MATCH($Q$1,A!D$1:$F$1),0))),0)</f>
        <v/>
      </c>
      <c r="L200" s="87" t="str">
        <f t="shared" si="32"/>
        <v/>
      </c>
      <c r="M200" s="94" t="str">
        <f t="shared" si="33"/>
        <v/>
      </c>
      <c r="N200" s="86" t="s">
        <v>885</v>
      </c>
      <c r="O200" s="86">
        <f t="shared" si="34"/>
        <v>15.38007</v>
      </c>
      <c r="P200" s="86">
        <f t="shared" si="35"/>
        <v>0</v>
      </c>
      <c r="Q200" s="87">
        <v>17</v>
      </c>
      <c r="R200" s="95">
        <f>+IFERROR(VLOOKUP(N200,'Productos PD'!$C$2:$E$349,3,0),VLOOKUP(S200,'Productos PD'!$B$3:$D$349,3,0))</f>
        <v>0</v>
      </c>
    </row>
    <row r="201" spans="1:18" ht="60" x14ac:dyDescent="0.25">
      <c r="A201" s="87">
        <f t="shared" si="27"/>
        <v>4</v>
      </c>
      <c r="B201" s="86" t="s">
        <v>189</v>
      </c>
      <c r="C201" s="88" t="str">
        <f>IFERROR(IF(OR(B201="",B201=B200),"",VLOOKUP(B201,A!B$2:$F$469,MATCH($Q$1,A!B$1:$F$1),0)),0)</f>
        <v/>
      </c>
      <c r="D201" s="89" t="str">
        <f t="shared" si="28"/>
        <v/>
      </c>
      <c r="E201" s="90" t="str">
        <f t="shared" si="29"/>
        <v/>
      </c>
      <c r="F201" s="91" t="s">
        <v>190</v>
      </c>
      <c r="G201" s="88" t="str">
        <f>IFERROR(IF(OR(F201="",F201=F200),"",VLOOKUP(F201,A!C$2:$F$469,MATCH($Q$1,A!C$1:$F$1),0)),0)</f>
        <v/>
      </c>
      <c r="H201" s="89" t="str">
        <f t="shared" si="30"/>
        <v/>
      </c>
      <c r="I201" s="90" t="str">
        <f t="shared" si="31"/>
        <v/>
      </c>
      <c r="J201" s="86" t="s">
        <v>198</v>
      </c>
      <c r="K201" s="87" t="str">
        <f>IFERROR(IF(J201="","",IF(J201=J200,"",VLOOKUP(J201,A!D$2:$F$469,MATCH($Q$1,A!D$1:$F$1),0))),0)</f>
        <v/>
      </c>
      <c r="L201" s="87" t="str">
        <f t="shared" si="32"/>
        <v/>
      </c>
      <c r="M201" s="94" t="str">
        <f t="shared" si="33"/>
        <v/>
      </c>
      <c r="N201" s="86" t="s">
        <v>204</v>
      </c>
      <c r="O201" s="86">
        <f t="shared" si="34"/>
        <v>7.2376800000000001</v>
      </c>
      <c r="P201" s="86">
        <f t="shared" si="35"/>
        <v>0</v>
      </c>
      <c r="Q201" s="87">
        <v>8</v>
      </c>
      <c r="R201" s="95">
        <f>+IFERROR(VLOOKUP(N201,'Productos PD'!$C$2:$E$349,3,0),VLOOKUP(S201,'Productos PD'!$B$3:$D$349,3,0))</f>
        <v>0</v>
      </c>
    </row>
    <row r="202" spans="1:18" ht="60" x14ac:dyDescent="0.25">
      <c r="A202" s="87">
        <f t="shared" si="27"/>
        <v>4</v>
      </c>
      <c r="B202" s="86" t="s">
        <v>189</v>
      </c>
      <c r="C202" s="88" t="str">
        <f>IFERROR(IF(OR(B202="",B202=B201),"",VLOOKUP(B202,A!B$2:$F$469,MATCH($Q$1,A!B$1:$F$1),0)),0)</f>
        <v/>
      </c>
      <c r="D202" s="89" t="str">
        <f t="shared" si="28"/>
        <v/>
      </c>
      <c r="E202" s="90" t="str">
        <f t="shared" si="29"/>
        <v/>
      </c>
      <c r="F202" s="91" t="s">
        <v>190</v>
      </c>
      <c r="G202" s="88" t="str">
        <f>IFERROR(IF(OR(F202="",F202=F201),"",VLOOKUP(F202,A!C$2:$F$469,MATCH($Q$1,A!C$1:$F$1),0)),0)</f>
        <v/>
      </c>
      <c r="H202" s="89" t="str">
        <f t="shared" si="30"/>
        <v/>
      </c>
      <c r="I202" s="90" t="str">
        <f t="shared" si="31"/>
        <v/>
      </c>
      <c r="J202" s="86" t="s">
        <v>198</v>
      </c>
      <c r="K202" s="87" t="str">
        <f>IFERROR(IF(J202="","",IF(J202=J201,"",VLOOKUP(J202,A!D$2:$F$469,MATCH($Q$1,A!D$1:$F$1),0))),0)</f>
        <v/>
      </c>
      <c r="L202" s="87" t="str">
        <f t="shared" si="32"/>
        <v/>
      </c>
      <c r="M202" s="94" t="str">
        <f t="shared" si="33"/>
        <v/>
      </c>
      <c r="N202" s="86" t="s">
        <v>883</v>
      </c>
      <c r="O202" s="86">
        <f t="shared" si="34"/>
        <v>6.3329700000000004</v>
      </c>
      <c r="P202" s="86">
        <f t="shared" si="35"/>
        <v>0</v>
      </c>
      <c r="Q202" s="87">
        <v>7</v>
      </c>
      <c r="R202" s="95">
        <f>+IFERROR(VLOOKUP(N202,'Productos PD'!$C$2:$E$349,3,0),VLOOKUP(S202,'Productos PD'!$B$3:$D$349,3,0))</f>
        <v>0</v>
      </c>
    </row>
    <row r="203" spans="1:18" ht="60" x14ac:dyDescent="0.25">
      <c r="A203" s="87">
        <f t="shared" si="27"/>
        <v>4</v>
      </c>
      <c r="B203" s="86" t="s">
        <v>189</v>
      </c>
      <c r="C203" s="88" t="str">
        <f>IFERROR(IF(OR(B203="",B203=B202),"",VLOOKUP(B203,A!B$2:$F$469,MATCH($Q$1,A!B$1:$F$1),0)),0)</f>
        <v/>
      </c>
      <c r="D203" s="89" t="str">
        <f t="shared" si="28"/>
        <v/>
      </c>
      <c r="E203" s="90" t="str">
        <f t="shared" si="29"/>
        <v/>
      </c>
      <c r="F203" s="91" t="s">
        <v>190</v>
      </c>
      <c r="G203" s="88" t="str">
        <f>IFERROR(IF(OR(F203="",F203=F202),"",VLOOKUP(F203,A!C$2:$F$469,MATCH($Q$1,A!C$1:$F$1),0)),0)</f>
        <v/>
      </c>
      <c r="H203" s="89" t="str">
        <f t="shared" si="30"/>
        <v/>
      </c>
      <c r="I203" s="90" t="str">
        <f t="shared" si="31"/>
        <v/>
      </c>
      <c r="J203" s="86" t="s">
        <v>198</v>
      </c>
      <c r="K203" s="87" t="str">
        <f>IFERROR(IF(J203="","",IF(J203=J202,"",VLOOKUP(J203,A!D$2:$F$469,MATCH($Q$1,A!D$1:$F$1),0))),0)</f>
        <v/>
      </c>
      <c r="L203" s="87" t="str">
        <f t="shared" si="32"/>
        <v/>
      </c>
      <c r="M203" s="94" t="str">
        <f t="shared" si="33"/>
        <v/>
      </c>
      <c r="N203" s="86" t="s">
        <v>881</v>
      </c>
      <c r="O203" s="86">
        <f t="shared" si="34"/>
        <v>1.80942</v>
      </c>
      <c r="P203" s="86">
        <f t="shared" si="35"/>
        <v>0</v>
      </c>
      <c r="Q203" s="87">
        <v>2</v>
      </c>
      <c r="R203" s="95">
        <f>+IFERROR(VLOOKUP(N203,'Productos PD'!$C$2:$E$349,3,0),VLOOKUP(S203,'Productos PD'!$B$3:$D$349,3,0))</f>
        <v>0</v>
      </c>
    </row>
    <row r="204" spans="1:18" ht="45" hidden="1" x14ac:dyDescent="0.25">
      <c r="A204" s="87">
        <f t="shared" si="27"/>
        <v>2</v>
      </c>
      <c r="B204" s="86" t="s">
        <v>189</v>
      </c>
      <c r="C204" s="88" t="str">
        <f>IFERROR(IF(OR(B204="",B204=B203),"",VLOOKUP(B204,A!B$2:$F$469,MATCH($Q$1,A!B$1:$F$1),0)),0)</f>
        <v/>
      </c>
      <c r="D204" s="89" t="str">
        <f t="shared" si="28"/>
        <v/>
      </c>
      <c r="E204" s="90" t="str">
        <f t="shared" si="29"/>
        <v/>
      </c>
      <c r="F204" s="91" t="s">
        <v>207</v>
      </c>
      <c r="G204" s="88">
        <f>IFERROR(IF(OR(F204="",F204=F203),"",VLOOKUP(F204,A!C$2:$F$469,MATCH($Q$1,A!C$1:$F$1),0)),0)</f>
        <v>30</v>
      </c>
      <c r="H204" s="89">
        <f t="shared" si="30"/>
        <v>0</v>
      </c>
      <c r="I204" s="90">
        <f t="shared" si="31"/>
        <v>0</v>
      </c>
      <c r="K204" s="87" t="str">
        <f>IFERROR(IF(J204="","",IF(J204=J203,"",VLOOKUP(J204,A!D$2:$F$469,MATCH($Q$1,A!D$1:$F$1),0))),0)</f>
        <v/>
      </c>
      <c r="L204" s="87" t="str">
        <f t="shared" si="32"/>
        <v/>
      </c>
      <c r="M204" s="94" t="str">
        <f t="shared" si="33"/>
        <v/>
      </c>
      <c r="O204" s="86" t="str">
        <f t="shared" si="34"/>
        <v/>
      </c>
      <c r="P204" s="86" t="str">
        <f t="shared" si="35"/>
        <v/>
      </c>
      <c r="Q204" s="87">
        <v>30</v>
      </c>
      <c r="R204" s="95" t="e">
        <f>+IFERROR(VLOOKUP(N204,'Productos PD'!$C$2:$E$349,3,0),VLOOKUP(S204,'Productos PD'!$B$3:$D$349,3,0))</f>
        <v>#N/A</v>
      </c>
    </row>
    <row r="205" spans="1:18" ht="45" hidden="1" x14ac:dyDescent="0.25">
      <c r="A205" s="87">
        <f t="shared" si="27"/>
        <v>3</v>
      </c>
      <c r="B205" s="86" t="s">
        <v>189</v>
      </c>
      <c r="C205" s="88" t="str">
        <f>IFERROR(IF(OR(B205="",B205=B204),"",VLOOKUP(B205,A!B$2:$F$469,MATCH($Q$1,A!B$1:$F$1),0)),0)</f>
        <v/>
      </c>
      <c r="D205" s="89" t="str">
        <f t="shared" si="28"/>
        <v/>
      </c>
      <c r="E205" s="90" t="str">
        <f t="shared" si="29"/>
        <v/>
      </c>
      <c r="F205" s="91" t="s">
        <v>207</v>
      </c>
      <c r="G205" s="88" t="str">
        <f>IFERROR(IF(OR(F205="",F205=F204),"",VLOOKUP(F205,A!C$2:$F$469,MATCH($Q$1,A!C$1:$F$1),0)),0)</f>
        <v/>
      </c>
      <c r="H205" s="89" t="str">
        <f t="shared" si="30"/>
        <v/>
      </c>
      <c r="I205" s="90" t="str">
        <f t="shared" si="31"/>
        <v/>
      </c>
      <c r="J205" s="86" t="s">
        <v>208</v>
      </c>
      <c r="K205" s="87">
        <f>IFERROR(IF(J205="","",IF(J205=J204,"",VLOOKUP(J205,A!D$2:$F$469,MATCH($Q$1,A!D$1:$F$1),0))),0)</f>
        <v>81.926000000000002</v>
      </c>
      <c r="L205" s="87">
        <f t="shared" si="32"/>
        <v>0</v>
      </c>
      <c r="M205" s="94">
        <f t="shared" si="33"/>
        <v>0</v>
      </c>
      <c r="O205" s="86" t="str">
        <f t="shared" si="34"/>
        <v/>
      </c>
      <c r="P205" s="86" t="str">
        <f t="shared" si="35"/>
        <v/>
      </c>
      <c r="Q205" s="87">
        <v>81.926000000000002</v>
      </c>
      <c r="R205" s="95" t="e">
        <f>+IFERROR(VLOOKUP(N205,'Productos PD'!$C$2:$E$349,3,0),VLOOKUP(S205,'Productos PD'!$B$3:$D$349,3,0))</f>
        <v>#N/A</v>
      </c>
    </row>
    <row r="206" spans="1:18" ht="45" x14ac:dyDescent="0.25">
      <c r="A206" s="87">
        <f t="shared" si="27"/>
        <v>4</v>
      </c>
      <c r="B206" s="86" t="s">
        <v>189</v>
      </c>
      <c r="C206" s="88" t="str">
        <f>IFERROR(IF(OR(B206="",B206=B205),"",VLOOKUP(B206,A!B$2:$F$469,MATCH($Q$1,A!B$1:$F$1),0)),0)</f>
        <v/>
      </c>
      <c r="D206" s="89" t="str">
        <f t="shared" si="28"/>
        <v/>
      </c>
      <c r="E206" s="90" t="str">
        <f t="shared" si="29"/>
        <v/>
      </c>
      <c r="F206" s="91" t="s">
        <v>207</v>
      </c>
      <c r="G206" s="88" t="str">
        <f>IFERROR(IF(OR(F206="",F206=F205),"",VLOOKUP(F206,A!C$2:$F$469,MATCH($Q$1,A!C$1:$F$1),0)),0)</f>
        <v/>
      </c>
      <c r="H206" s="89" t="str">
        <f t="shared" si="30"/>
        <v/>
      </c>
      <c r="I206" s="90" t="str">
        <f t="shared" si="31"/>
        <v/>
      </c>
      <c r="J206" s="86" t="s">
        <v>208</v>
      </c>
      <c r="K206" s="87" t="str">
        <f>IFERROR(IF(J206="","",IF(J206=J205,"",VLOOKUP(J206,A!D$2:$F$469,MATCH($Q$1,A!D$1:$F$1),0))),0)</f>
        <v/>
      </c>
      <c r="L206" s="87" t="str">
        <f t="shared" si="32"/>
        <v/>
      </c>
      <c r="M206" s="94" t="str">
        <f t="shared" si="33"/>
        <v/>
      </c>
      <c r="N206" s="86" t="s">
        <v>890</v>
      </c>
      <c r="O206" s="86">
        <f t="shared" si="34"/>
        <v>3.2434503399999999</v>
      </c>
      <c r="P206" s="86">
        <f t="shared" si="35"/>
        <v>0</v>
      </c>
      <c r="Q206" s="87">
        <v>3.9590000000000001</v>
      </c>
      <c r="R206" s="95">
        <f>+IFERROR(VLOOKUP(N206,'Productos PD'!$C$2:$E$349,3,0),VLOOKUP(S206,'Productos PD'!$B$3:$D$349,3,0))</f>
        <v>0</v>
      </c>
    </row>
    <row r="207" spans="1:18" ht="45" x14ac:dyDescent="0.25">
      <c r="A207" s="87">
        <f t="shared" si="27"/>
        <v>4</v>
      </c>
      <c r="B207" s="86" t="s">
        <v>189</v>
      </c>
      <c r="C207" s="88" t="str">
        <f>IFERROR(IF(OR(B207="",B207=B206),"",VLOOKUP(B207,A!B$2:$F$469,MATCH($Q$1,A!B$1:$F$1),0)),0)</f>
        <v/>
      </c>
      <c r="D207" s="89" t="str">
        <f t="shared" si="28"/>
        <v/>
      </c>
      <c r="E207" s="90" t="str">
        <f t="shared" si="29"/>
        <v/>
      </c>
      <c r="F207" s="91" t="s">
        <v>207</v>
      </c>
      <c r="G207" s="88" t="str">
        <f>IFERROR(IF(OR(F207="",F207=F206),"",VLOOKUP(F207,A!C$2:$F$469,MATCH($Q$1,A!C$1:$F$1),0)),0)</f>
        <v/>
      </c>
      <c r="H207" s="89" t="str">
        <f t="shared" si="30"/>
        <v/>
      </c>
      <c r="I207" s="90" t="str">
        <f t="shared" si="31"/>
        <v/>
      </c>
      <c r="J207" s="86" t="s">
        <v>208</v>
      </c>
      <c r="K207" s="87" t="str">
        <f>IFERROR(IF(J207="","",IF(J207=J206,"",VLOOKUP(J207,A!D$2:$F$469,MATCH($Q$1,A!D$1:$F$1),0))),0)</f>
        <v/>
      </c>
      <c r="L207" s="87" t="str">
        <f t="shared" si="32"/>
        <v/>
      </c>
      <c r="M207" s="94" t="str">
        <f t="shared" si="33"/>
        <v/>
      </c>
      <c r="N207" s="86" t="s">
        <v>210</v>
      </c>
      <c r="O207" s="86">
        <f t="shared" si="34"/>
        <v>2.72485876</v>
      </c>
      <c r="P207" s="86">
        <f t="shared" si="35"/>
        <v>0</v>
      </c>
      <c r="Q207" s="87">
        <v>3.3260000000000001</v>
      </c>
      <c r="R207" s="95">
        <f>+IFERROR(VLOOKUP(N207,'Productos PD'!$C$2:$E$349,3,0),VLOOKUP(S207,'Productos PD'!$B$3:$D$349,3,0))</f>
        <v>0</v>
      </c>
    </row>
    <row r="208" spans="1:18" ht="45" x14ac:dyDescent="0.25">
      <c r="A208" s="87">
        <f t="shared" si="27"/>
        <v>4</v>
      </c>
      <c r="B208" s="86" t="s">
        <v>189</v>
      </c>
      <c r="C208" s="88" t="str">
        <f>IFERROR(IF(OR(B208="",B208=B207),"",VLOOKUP(B208,A!B$2:$F$469,MATCH($Q$1,A!B$1:$F$1),0)),0)</f>
        <v/>
      </c>
      <c r="D208" s="89" t="str">
        <f t="shared" si="28"/>
        <v/>
      </c>
      <c r="E208" s="90" t="str">
        <f t="shared" si="29"/>
        <v/>
      </c>
      <c r="F208" s="91" t="s">
        <v>207</v>
      </c>
      <c r="G208" s="88" t="str">
        <f>IFERROR(IF(OR(F208="",F208=F207),"",VLOOKUP(F208,A!C$2:$F$469,MATCH($Q$1,A!C$1:$F$1),0)),0)</f>
        <v/>
      </c>
      <c r="H208" s="89" t="str">
        <f t="shared" si="30"/>
        <v/>
      </c>
      <c r="I208" s="90" t="str">
        <f t="shared" si="31"/>
        <v/>
      </c>
      <c r="J208" s="86" t="s">
        <v>208</v>
      </c>
      <c r="K208" s="87" t="str">
        <f>IFERROR(IF(J208="","",IF(J208=J207,"",VLOOKUP(J208,A!D$2:$F$469,MATCH($Q$1,A!D$1:$F$1),0))),0)</f>
        <v/>
      </c>
      <c r="L208" s="87" t="str">
        <f t="shared" si="32"/>
        <v/>
      </c>
      <c r="M208" s="94" t="str">
        <f t="shared" si="33"/>
        <v/>
      </c>
      <c r="N208" s="86" t="s">
        <v>211</v>
      </c>
      <c r="O208" s="86">
        <f t="shared" si="34"/>
        <v>4.0930229600000008</v>
      </c>
      <c r="P208" s="86">
        <f t="shared" si="35"/>
        <v>0</v>
      </c>
      <c r="Q208" s="87">
        <v>4.9960000000000004</v>
      </c>
      <c r="R208" s="95">
        <f>+IFERROR(VLOOKUP(N208,'Productos PD'!$C$2:$E$349,3,0),VLOOKUP(S208,'Productos PD'!$B$3:$D$349,3,0))</f>
        <v>0</v>
      </c>
    </row>
    <row r="209" spans="1:19" ht="45" x14ac:dyDescent="0.25">
      <c r="A209" s="87">
        <f t="shared" si="27"/>
        <v>4</v>
      </c>
      <c r="B209" s="86" t="s">
        <v>189</v>
      </c>
      <c r="C209" s="88" t="str">
        <f>IFERROR(IF(OR(B209="",B209=B208),"",VLOOKUP(B209,A!B$2:$F$469,MATCH($Q$1,A!B$1:$F$1),0)),0)</f>
        <v/>
      </c>
      <c r="D209" s="89" t="str">
        <f t="shared" si="28"/>
        <v/>
      </c>
      <c r="E209" s="90" t="str">
        <f t="shared" si="29"/>
        <v/>
      </c>
      <c r="F209" s="91" t="s">
        <v>207</v>
      </c>
      <c r="G209" s="88" t="str">
        <f>IFERROR(IF(OR(F209="",F209=F208),"",VLOOKUP(F209,A!C$2:$F$469,MATCH($Q$1,A!C$1:$F$1),0)),0)</f>
        <v/>
      </c>
      <c r="H209" s="89" t="str">
        <f t="shared" si="30"/>
        <v/>
      </c>
      <c r="I209" s="90" t="str">
        <f t="shared" si="31"/>
        <v/>
      </c>
      <c r="J209" s="86" t="s">
        <v>208</v>
      </c>
      <c r="K209" s="87" t="str">
        <f>IFERROR(IF(J209="","",IF(J209=J208,"",VLOOKUP(J209,A!D$2:$F$469,MATCH($Q$1,A!D$1:$F$1),0))),0)</f>
        <v/>
      </c>
      <c r="L209" s="87" t="str">
        <f t="shared" si="32"/>
        <v/>
      </c>
      <c r="M209" s="94" t="str">
        <f t="shared" si="33"/>
        <v/>
      </c>
      <c r="N209" s="86" t="s">
        <v>212</v>
      </c>
      <c r="O209" s="86">
        <f t="shared" si="34"/>
        <v>4.54115818</v>
      </c>
      <c r="P209" s="86">
        <f t="shared" si="35"/>
        <v>0</v>
      </c>
      <c r="Q209" s="87">
        <v>5.5430000000000001</v>
      </c>
      <c r="R209" s="95">
        <f>+IFERROR(VLOOKUP(N209,'Productos PD'!$C$2:$E$349,3,0),VLOOKUP(S209,'Productos PD'!$B$3:$D$349,3,0))</f>
        <v>0</v>
      </c>
      <c r="S209" s="86">
        <v>44113</v>
      </c>
    </row>
    <row r="210" spans="1:19" ht="45" x14ac:dyDescent="0.25">
      <c r="A210" s="87">
        <f t="shared" si="27"/>
        <v>4</v>
      </c>
      <c r="B210" s="86" t="s">
        <v>189</v>
      </c>
      <c r="C210" s="88" t="str">
        <f>IFERROR(IF(OR(B210="",B210=B209),"",VLOOKUP(B210,A!B$2:$F$469,MATCH($Q$1,A!B$1:$F$1),0)),0)</f>
        <v/>
      </c>
      <c r="D210" s="89" t="str">
        <f t="shared" si="28"/>
        <v/>
      </c>
      <c r="E210" s="90" t="str">
        <f t="shared" si="29"/>
        <v/>
      </c>
      <c r="F210" s="91" t="s">
        <v>207</v>
      </c>
      <c r="G210" s="88" t="str">
        <f>IFERROR(IF(OR(F210="",F210=F209),"",VLOOKUP(F210,A!C$2:$F$469,MATCH($Q$1,A!C$1:$F$1),0)),0)</f>
        <v/>
      </c>
      <c r="H210" s="89" t="str">
        <f t="shared" si="30"/>
        <v/>
      </c>
      <c r="I210" s="90" t="str">
        <f t="shared" si="31"/>
        <v/>
      </c>
      <c r="J210" s="86" t="s">
        <v>208</v>
      </c>
      <c r="K210" s="87" t="str">
        <f>IFERROR(IF(J210="","",IF(J210=J209,"",VLOOKUP(J210,A!D$2:$F$469,MATCH($Q$1,A!D$1:$F$1),0))),0)</f>
        <v/>
      </c>
      <c r="L210" s="87" t="str">
        <f t="shared" si="32"/>
        <v/>
      </c>
      <c r="M210" s="94" t="str">
        <f t="shared" si="33"/>
        <v/>
      </c>
      <c r="N210" s="86" t="s">
        <v>213</v>
      </c>
      <c r="O210" s="86">
        <f t="shared" si="34"/>
        <v>9.5361864000000001</v>
      </c>
      <c r="P210" s="86">
        <f t="shared" si="35"/>
        <v>0</v>
      </c>
      <c r="Q210" s="87">
        <v>11.64</v>
      </c>
      <c r="R210" s="95">
        <f>+IFERROR(VLOOKUP(N210,'Productos PD'!$C$2:$E$349,3,0),VLOOKUP(S210,'Productos PD'!$B$3:$D$349,3,0))</f>
        <v>0</v>
      </c>
    </row>
    <row r="211" spans="1:19" ht="45" x14ac:dyDescent="0.25">
      <c r="A211" s="87">
        <f t="shared" si="27"/>
        <v>4</v>
      </c>
      <c r="B211" s="86" t="s">
        <v>189</v>
      </c>
      <c r="C211" s="88" t="str">
        <f>IFERROR(IF(OR(B211="",B211=B210),"",VLOOKUP(B211,A!B$2:$F$469,MATCH($Q$1,A!B$1:$F$1),0)),0)</f>
        <v/>
      </c>
      <c r="D211" s="89" t="str">
        <f t="shared" si="28"/>
        <v/>
      </c>
      <c r="E211" s="90" t="str">
        <f t="shared" si="29"/>
        <v/>
      </c>
      <c r="F211" s="91" t="s">
        <v>207</v>
      </c>
      <c r="G211" s="88" t="str">
        <f>IFERROR(IF(OR(F211="",F211=F210),"",VLOOKUP(F211,A!C$2:$F$469,MATCH($Q$1,A!C$1:$F$1),0)),0)</f>
        <v/>
      </c>
      <c r="H211" s="89" t="str">
        <f t="shared" si="30"/>
        <v/>
      </c>
      <c r="I211" s="90" t="str">
        <f t="shared" si="31"/>
        <v/>
      </c>
      <c r="J211" s="86" t="s">
        <v>208</v>
      </c>
      <c r="K211" s="87" t="str">
        <f>IFERROR(IF(J211="","",IF(J211=J210,"",VLOOKUP(J211,A!D$2:$F$469,MATCH($Q$1,A!D$1:$F$1),0))),0)</f>
        <v/>
      </c>
      <c r="L211" s="87" t="str">
        <f t="shared" si="32"/>
        <v/>
      </c>
      <c r="M211" s="94" t="str">
        <f t="shared" si="33"/>
        <v/>
      </c>
      <c r="N211" s="86" t="s">
        <v>214</v>
      </c>
      <c r="O211" s="86">
        <f t="shared" si="34"/>
        <v>0.77993551999999999</v>
      </c>
      <c r="P211" s="86">
        <f t="shared" si="35"/>
        <v>0</v>
      </c>
      <c r="Q211" s="87">
        <v>0.95199999999999996</v>
      </c>
      <c r="R211" s="95">
        <f>+IFERROR(VLOOKUP(N211,'Productos PD'!$C$2:$E$349,3,0),VLOOKUP(S211,'Productos PD'!$B$3:$D$349,3,0))</f>
        <v>0</v>
      </c>
    </row>
    <row r="212" spans="1:19" ht="75" x14ac:dyDescent="0.25">
      <c r="A212" s="87">
        <f t="shared" si="27"/>
        <v>4</v>
      </c>
      <c r="B212" s="86" t="s">
        <v>189</v>
      </c>
      <c r="C212" s="88" t="str">
        <f>IFERROR(IF(OR(B212="",B212=B211),"",VLOOKUP(B212,A!B$2:$F$469,MATCH($Q$1,A!B$1:$F$1),0)),0)</f>
        <v/>
      </c>
      <c r="D212" s="89" t="str">
        <f t="shared" si="28"/>
        <v/>
      </c>
      <c r="E212" s="90" t="str">
        <f t="shared" si="29"/>
        <v/>
      </c>
      <c r="F212" s="91" t="s">
        <v>207</v>
      </c>
      <c r="G212" s="88" t="str">
        <f>IFERROR(IF(OR(F212="",F212=F211),"",VLOOKUP(F212,A!C$2:$F$469,MATCH($Q$1,A!C$1:$F$1),0)),0)</f>
        <v/>
      </c>
      <c r="H212" s="89" t="str">
        <f t="shared" si="30"/>
        <v/>
      </c>
      <c r="I212" s="90" t="str">
        <f t="shared" si="31"/>
        <v/>
      </c>
      <c r="J212" s="86" t="s">
        <v>208</v>
      </c>
      <c r="K212" s="87" t="str">
        <f>IFERROR(IF(J212="","",IF(J212=J211,"",VLOOKUP(J212,A!D$2:$F$469,MATCH($Q$1,A!D$1:$F$1),0))),0)</f>
        <v/>
      </c>
      <c r="L212" s="87" t="str">
        <f t="shared" si="32"/>
        <v/>
      </c>
      <c r="M212" s="94" t="str">
        <f t="shared" si="33"/>
        <v/>
      </c>
      <c r="N212" s="86" t="s">
        <v>889</v>
      </c>
      <c r="O212" s="86">
        <f t="shared" si="34"/>
        <v>2.4913696600000002</v>
      </c>
      <c r="P212" s="86">
        <f t="shared" si="35"/>
        <v>0</v>
      </c>
      <c r="Q212" s="87">
        <v>3.0409999999999999</v>
      </c>
      <c r="R212" s="95">
        <f>+IFERROR(VLOOKUP(N212,'Productos PD'!$C$2:$E$349,3,0),VLOOKUP(S212,'Productos PD'!$B$3:$D$349,3,0))</f>
        <v>0</v>
      </c>
    </row>
    <row r="213" spans="1:19" ht="45" x14ac:dyDescent="0.25">
      <c r="A213" s="87">
        <f t="shared" si="27"/>
        <v>4</v>
      </c>
      <c r="B213" s="86" t="s">
        <v>189</v>
      </c>
      <c r="C213" s="88" t="str">
        <f>IFERROR(IF(OR(B213="",B213=B212),"",VLOOKUP(B213,A!B$2:$F$469,MATCH($Q$1,A!B$1:$F$1),0)),0)</f>
        <v/>
      </c>
      <c r="D213" s="89" t="str">
        <f t="shared" si="28"/>
        <v/>
      </c>
      <c r="E213" s="90" t="str">
        <f t="shared" si="29"/>
        <v/>
      </c>
      <c r="F213" s="91" t="s">
        <v>207</v>
      </c>
      <c r="G213" s="88" t="str">
        <f>IFERROR(IF(OR(F213="",F213=F212),"",VLOOKUP(F213,A!C$2:$F$469,MATCH($Q$1,A!C$1:$F$1),0)),0)</f>
        <v/>
      </c>
      <c r="H213" s="89" t="str">
        <f t="shared" si="30"/>
        <v/>
      </c>
      <c r="I213" s="90" t="str">
        <f t="shared" si="31"/>
        <v/>
      </c>
      <c r="J213" s="86" t="s">
        <v>208</v>
      </c>
      <c r="K213" s="87" t="str">
        <f>IFERROR(IF(J213="","",IF(J213=J212,"",VLOOKUP(J213,A!D$2:$F$469,MATCH($Q$1,A!D$1:$F$1),0))),0)</f>
        <v/>
      </c>
      <c r="L213" s="87" t="str">
        <f t="shared" si="32"/>
        <v/>
      </c>
      <c r="M213" s="94" t="str">
        <f t="shared" si="33"/>
        <v/>
      </c>
      <c r="N213" s="86" t="s">
        <v>216</v>
      </c>
      <c r="O213" s="86">
        <f t="shared" si="34"/>
        <v>1.5574132600000001</v>
      </c>
      <c r="P213" s="86">
        <f t="shared" si="35"/>
        <v>0</v>
      </c>
      <c r="Q213" s="87">
        <v>1.901</v>
      </c>
      <c r="R213" s="95">
        <f>+IFERROR(VLOOKUP(N213,'Productos PD'!$C$2:$E$349,3,0),VLOOKUP(S213,'Productos PD'!$B$3:$D$349,3,0))</f>
        <v>0</v>
      </c>
    </row>
    <row r="214" spans="1:19" ht="75" x14ac:dyDescent="0.25">
      <c r="A214" s="87">
        <f t="shared" si="27"/>
        <v>4</v>
      </c>
      <c r="B214" s="86" t="s">
        <v>189</v>
      </c>
      <c r="C214" s="88" t="str">
        <f>IFERROR(IF(OR(B214="",B214=B213),"",VLOOKUP(B214,A!B$2:$F$469,MATCH($Q$1,A!B$1:$F$1),0)),0)</f>
        <v/>
      </c>
      <c r="D214" s="89" t="str">
        <f t="shared" si="28"/>
        <v/>
      </c>
      <c r="E214" s="90" t="str">
        <f t="shared" si="29"/>
        <v/>
      </c>
      <c r="F214" s="91" t="s">
        <v>207</v>
      </c>
      <c r="G214" s="88" t="str">
        <f>IFERROR(IF(OR(F214="",F214=F213),"",VLOOKUP(F214,A!C$2:$F$469,MATCH($Q$1,A!C$1:$F$1),0)),0)</f>
        <v/>
      </c>
      <c r="H214" s="89" t="str">
        <f t="shared" si="30"/>
        <v/>
      </c>
      <c r="I214" s="90" t="str">
        <f t="shared" si="31"/>
        <v/>
      </c>
      <c r="J214" s="86" t="s">
        <v>208</v>
      </c>
      <c r="K214" s="87" t="str">
        <f>IFERROR(IF(J214="","",IF(J214=J213,"",VLOOKUP(J214,A!D$2:$F$469,MATCH($Q$1,A!D$1:$F$1),0))),0)</f>
        <v/>
      </c>
      <c r="L214" s="87" t="str">
        <f t="shared" si="32"/>
        <v/>
      </c>
      <c r="M214" s="94" t="str">
        <f t="shared" si="33"/>
        <v/>
      </c>
      <c r="N214" s="86" t="s">
        <v>217</v>
      </c>
      <c r="O214" s="86">
        <f t="shared" si="34"/>
        <v>1.81629942</v>
      </c>
      <c r="P214" s="86">
        <f t="shared" si="35"/>
        <v>0</v>
      </c>
      <c r="Q214" s="87">
        <v>2.2170000000000001</v>
      </c>
      <c r="R214" s="95">
        <f>+IFERROR(VLOOKUP(N214,'Productos PD'!$C$2:$E$349,3,0),VLOOKUP(S214,'Productos PD'!$B$3:$D$349,3,0))</f>
        <v>0</v>
      </c>
    </row>
    <row r="215" spans="1:19" ht="45" x14ac:dyDescent="0.25">
      <c r="A215" s="87">
        <f t="shared" si="27"/>
        <v>4</v>
      </c>
      <c r="B215" s="86" t="s">
        <v>189</v>
      </c>
      <c r="C215" s="88" t="str">
        <f>IFERROR(IF(OR(B215="",B215=B214),"",VLOOKUP(B215,A!B$2:$F$469,MATCH($Q$1,A!B$1:$F$1),0)),0)</f>
        <v/>
      </c>
      <c r="D215" s="89" t="str">
        <f t="shared" si="28"/>
        <v/>
      </c>
      <c r="E215" s="90" t="str">
        <f t="shared" si="29"/>
        <v/>
      </c>
      <c r="F215" s="91" t="s">
        <v>207</v>
      </c>
      <c r="G215" s="88" t="str">
        <f>IFERROR(IF(OR(F215="",F215=F214),"",VLOOKUP(F215,A!C$2:$F$469,MATCH($Q$1,A!C$1:$F$1),0)),0)</f>
        <v/>
      </c>
      <c r="H215" s="89" t="str">
        <f t="shared" si="30"/>
        <v/>
      </c>
      <c r="I215" s="90" t="str">
        <f t="shared" si="31"/>
        <v/>
      </c>
      <c r="J215" s="86" t="s">
        <v>208</v>
      </c>
      <c r="K215" s="87" t="str">
        <f>IFERROR(IF(J215="","",IF(J215=J214,"",VLOOKUP(J215,A!D$2:$F$469,MATCH($Q$1,A!D$1:$F$1),0))),0)</f>
        <v/>
      </c>
      <c r="L215" s="87" t="str">
        <f t="shared" si="32"/>
        <v/>
      </c>
      <c r="M215" s="94" t="str">
        <f t="shared" si="33"/>
        <v/>
      </c>
      <c r="N215" s="86" t="s">
        <v>218</v>
      </c>
      <c r="O215" s="86">
        <f t="shared" si="34"/>
        <v>5.7094229400000005</v>
      </c>
      <c r="P215" s="86">
        <f t="shared" si="35"/>
        <v>0</v>
      </c>
      <c r="Q215" s="87">
        <v>6.9690000000000003</v>
      </c>
      <c r="R215" s="95">
        <f>+IFERROR(VLOOKUP(N215,'Productos PD'!$C$2:$E$349,3,0),VLOOKUP(S215,'Productos PD'!$B$3:$D$349,3,0))</f>
        <v>0</v>
      </c>
    </row>
    <row r="216" spans="1:19" ht="45" x14ac:dyDescent="0.25">
      <c r="A216" s="87">
        <f t="shared" si="27"/>
        <v>4</v>
      </c>
      <c r="B216" s="86" t="s">
        <v>189</v>
      </c>
      <c r="C216" s="88" t="str">
        <f>IFERROR(IF(OR(B216="",B216=B215),"",VLOOKUP(B216,A!B$2:$F$469,MATCH($Q$1,A!B$1:$F$1),0)),0)</f>
        <v/>
      </c>
      <c r="D216" s="89" t="str">
        <f t="shared" si="28"/>
        <v/>
      </c>
      <c r="E216" s="90" t="str">
        <f t="shared" si="29"/>
        <v/>
      </c>
      <c r="F216" s="91" t="s">
        <v>207</v>
      </c>
      <c r="G216" s="88" t="str">
        <f>IFERROR(IF(OR(F216="",F216=F215),"",VLOOKUP(F216,A!C$2:$F$469,MATCH($Q$1,A!C$1:$F$1),0)),0)</f>
        <v/>
      </c>
      <c r="H216" s="89" t="str">
        <f t="shared" si="30"/>
        <v/>
      </c>
      <c r="I216" s="90" t="str">
        <f t="shared" si="31"/>
        <v/>
      </c>
      <c r="J216" s="86" t="s">
        <v>208</v>
      </c>
      <c r="K216" s="87" t="str">
        <f>IFERROR(IF(J216="","",IF(J216=J215,"",VLOOKUP(J216,A!D$2:$F$469,MATCH($Q$1,A!D$1:$F$1),0))),0)</f>
        <v/>
      </c>
      <c r="L216" s="87" t="str">
        <f t="shared" si="32"/>
        <v/>
      </c>
      <c r="M216" s="94" t="str">
        <f t="shared" si="33"/>
        <v/>
      </c>
      <c r="N216" s="86" t="s">
        <v>219</v>
      </c>
      <c r="O216" s="86">
        <f t="shared" si="34"/>
        <v>0.77829700000000002</v>
      </c>
      <c r="P216" s="86">
        <f t="shared" si="35"/>
        <v>0</v>
      </c>
      <c r="Q216" s="87">
        <v>0.95</v>
      </c>
      <c r="R216" s="95">
        <f>+IFERROR(VLOOKUP(N216,'Productos PD'!$C$2:$E$349,3,0),VLOOKUP(S216,'Productos PD'!$B$3:$D$349,3,0))</f>
        <v>0</v>
      </c>
    </row>
    <row r="217" spans="1:19" ht="45" x14ac:dyDescent="0.25">
      <c r="A217" s="87">
        <f t="shared" si="27"/>
        <v>4</v>
      </c>
      <c r="B217" s="86" t="s">
        <v>189</v>
      </c>
      <c r="C217" s="88" t="str">
        <f>IFERROR(IF(OR(B217="",B217=B216),"",VLOOKUP(B217,A!B$2:$F$469,MATCH($Q$1,A!B$1:$F$1),0)),0)</f>
        <v/>
      </c>
      <c r="D217" s="89" t="str">
        <f t="shared" si="28"/>
        <v/>
      </c>
      <c r="E217" s="90" t="str">
        <f t="shared" si="29"/>
        <v/>
      </c>
      <c r="F217" s="91" t="s">
        <v>207</v>
      </c>
      <c r="G217" s="88" t="str">
        <f>IFERROR(IF(OR(F217="",F217=F216),"",VLOOKUP(F217,A!C$2:$F$469,MATCH($Q$1,A!C$1:$F$1),0)),0)</f>
        <v/>
      </c>
      <c r="H217" s="89" t="str">
        <f t="shared" si="30"/>
        <v/>
      </c>
      <c r="I217" s="90" t="str">
        <f t="shared" si="31"/>
        <v/>
      </c>
      <c r="J217" s="86" t="s">
        <v>208</v>
      </c>
      <c r="K217" s="87" t="str">
        <f>IFERROR(IF(J217="","",IF(J217=J216,"",VLOOKUP(J217,A!D$2:$F$469,MATCH($Q$1,A!D$1:$F$1),0))),0)</f>
        <v/>
      </c>
      <c r="L217" s="87" t="str">
        <f t="shared" si="32"/>
        <v/>
      </c>
      <c r="M217" s="94" t="str">
        <f t="shared" si="33"/>
        <v/>
      </c>
      <c r="N217" s="86" t="s">
        <v>220</v>
      </c>
      <c r="O217" s="86">
        <f t="shared" si="34"/>
        <v>32.22395358</v>
      </c>
      <c r="P217" s="86">
        <f t="shared" si="35"/>
        <v>0</v>
      </c>
      <c r="Q217" s="87">
        <v>39.332999999999998</v>
      </c>
      <c r="R217" s="95">
        <f>+IFERROR(VLOOKUP(N217,'Productos PD'!$C$2:$E$349,3,0),VLOOKUP(S217,'Productos PD'!$B$3:$D$349,3,0))</f>
        <v>0</v>
      </c>
    </row>
    <row r="218" spans="1:19" ht="45" x14ac:dyDescent="0.25">
      <c r="A218" s="87">
        <f t="shared" si="27"/>
        <v>4</v>
      </c>
      <c r="B218" s="86" t="s">
        <v>189</v>
      </c>
      <c r="C218" s="88" t="str">
        <f>IFERROR(IF(OR(B218="",B218=B217),"",VLOOKUP(B218,A!B$2:$F$469,MATCH($Q$1,A!B$1:$F$1),0)),0)</f>
        <v/>
      </c>
      <c r="D218" s="89" t="str">
        <f t="shared" si="28"/>
        <v/>
      </c>
      <c r="E218" s="90" t="str">
        <f t="shared" si="29"/>
        <v/>
      </c>
      <c r="F218" s="91" t="s">
        <v>207</v>
      </c>
      <c r="G218" s="88" t="str">
        <f>IFERROR(IF(OR(F218="",F218=F217),"",VLOOKUP(F218,A!C$2:$F$469,MATCH($Q$1,A!C$1:$F$1),0)),0)</f>
        <v/>
      </c>
      <c r="H218" s="89" t="str">
        <f t="shared" si="30"/>
        <v/>
      </c>
      <c r="I218" s="90" t="str">
        <f t="shared" si="31"/>
        <v/>
      </c>
      <c r="J218" s="86" t="s">
        <v>208</v>
      </c>
      <c r="K218" s="87" t="str">
        <f>IFERROR(IF(J218="","",IF(J218=J217,"",VLOOKUP(J218,A!D$2:$F$469,MATCH($Q$1,A!D$1:$F$1),0))),0)</f>
        <v/>
      </c>
      <c r="L218" s="87" t="str">
        <f t="shared" si="32"/>
        <v/>
      </c>
      <c r="M218" s="94" t="str">
        <f t="shared" si="33"/>
        <v/>
      </c>
      <c r="N218" s="86" t="s">
        <v>221</v>
      </c>
      <c r="O218" s="86">
        <f t="shared" si="34"/>
        <v>3.1140072600000002</v>
      </c>
      <c r="P218" s="86">
        <f t="shared" si="35"/>
        <v>0</v>
      </c>
      <c r="Q218" s="87">
        <v>3.8010000000000002</v>
      </c>
      <c r="R218" s="95">
        <f>+IFERROR(VLOOKUP(N218,'Productos PD'!$C$2:$E$349,3,0),VLOOKUP(S218,'Productos PD'!$B$3:$D$349,3,0))</f>
        <v>0</v>
      </c>
    </row>
    <row r="219" spans="1:19" ht="45" x14ac:dyDescent="0.25">
      <c r="A219" s="87">
        <f t="shared" si="27"/>
        <v>4</v>
      </c>
      <c r="B219" s="86" t="s">
        <v>189</v>
      </c>
      <c r="C219" s="88" t="str">
        <f>IFERROR(IF(OR(B219="",B219=B218),"",VLOOKUP(B219,A!B$2:$F$469,MATCH($Q$1,A!B$1:$F$1),0)),0)</f>
        <v/>
      </c>
      <c r="D219" s="89" t="str">
        <f t="shared" si="28"/>
        <v/>
      </c>
      <c r="E219" s="90" t="str">
        <f t="shared" si="29"/>
        <v/>
      </c>
      <c r="F219" s="91" t="s">
        <v>207</v>
      </c>
      <c r="G219" s="88" t="str">
        <f>IFERROR(IF(OR(F219="",F219=F218),"",VLOOKUP(F219,A!C$2:$F$469,MATCH($Q$1,A!C$1:$F$1),0)),0)</f>
        <v/>
      </c>
      <c r="H219" s="89" t="str">
        <f t="shared" si="30"/>
        <v/>
      </c>
      <c r="I219" s="90" t="str">
        <f t="shared" si="31"/>
        <v/>
      </c>
      <c r="J219" s="86" t="s">
        <v>208</v>
      </c>
      <c r="K219" s="87" t="str">
        <f>IFERROR(IF(J219="","",IF(J219=J218,"",VLOOKUP(J219,A!D$2:$F$469,MATCH($Q$1,A!D$1:$F$1),0))),0)</f>
        <v/>
      </c>
      <c r="L219" s="87" t="str">
        <f t="shared" si="32"/>
        <v/>
      </c>
      <c r="M219" s="94" t="str">
        <f t="shared" si="33"/>
        <v/>
      </c>
      <c r="N219" s="86" t="s">
        <v>892</v>
      </c>
      <c r="O219" s="86">
        <f t="shared" si="34"/>
        <v>2.6601372199999997</v>
      </c>
      <c r="P219" s="86">
        <f t="shared" si="35"/>
        <v>0</v>
      </c>
      <c r="Q219" s="87">
        <v>3.2469999999999999</v>
      </c>
      <c r="R219" s="95">
        <f>+IFERROR(VLOOKUP(N219,'Productos PD'!$C$2:$E$349,3,0),VLOOKUP(S219,'Productos PD'!$B$3:$D$349,3,0))</f>
        <v>0</v>
      </c>
    </row>
    <row r="220" spans="1:19" ht="45" x14ac:dyDescent="0.25">
      <c r="A220" s="87">
        <f t="shared" si="27"/>
        <v>4</v>
      </c>
      <c r="B220" s="86" t="s">
        <v>189</v>
      </c>
      <c r="C220" s="88" t="str">
        <f>IFERROR(IF(OR(B220="",B220=B219),"",VLOOKUP(B220,A!B$2:$F$469,MATCH($Q$1,A!B$1:$F$1),0)),0)</f>
        <v/>
      </c>
      <c r="D220" s="89" t="str">
        <f t="shared" si="28"/>
        <v/>
      </c>
      <c r="E220" s="90" t="str">
        <f t="shared" si="29"/>
        <v/>
      </c>
      <c r="F220" s="91" t="s">
        <v>207</v>
      </c>
      <c r="G220" s="88" t="str">
        <f>IFERROR(IF(OR(F220="",F220=F219),"",VLOOKUP(F220,A!C$2:$F$469,MATCH($Q$1,A!C$1:$F$1),0)),0)</f>
        <v/>
      </c>
      <c r="H220" s="89" t="str">
        <f t="shared" si="30"/>
        <v/>
      </c>
      <c r="I220" s="90" t="str">
        <f t="shared" si="31"/>
        <v/>
      </c>
      <c r="J220" s="86" t="s">
        <v>208</v>
      </c>
      <c r="K220" s="87" t="str">
        <f>IFERROR(IF(J220="","",IF(J220=J219,"",VLOOKUP(J220,A!D$2:$F$469,MATCH($Q$1,A!D$1:$F$1),0))),0)</f>
        <v/>
      </c>
      <c r="L220" s="87" t="str">
        <f t="shared" si="32"/>
        <v/>
      </c>
      <c r="M220" s="94" t="str">
        <f t="shared" si="33"/>
        <v/>
      </c>
      <c r="N220" s="86" t="s">
        <v>894</v>
      </c>
      <c r="O220" s="86">
        <f t="shared" si="34"/>
        <v>0.9732808799999999</v>
      </c>
      <c r="P220" s="86">
        <f t="shared" si="35"/>
        <v>0</v>
      </c>
      <c r="Q220" s="87">
        <v>1.1879999999999999</v>
      </c>
      <c r="R220" s="95">
        <f>+IFERROR(VLOOKUP(N220,'Productos PD'!$C$2:$E$349,3,0),VLOOKUP(S220,'Productos PD'!$B$3:$D$349,3,0))</f>
        <v>0</v>
      </c>
    </row>
    <row r="221" spans="1:19" ht="60" x14ac:dyDescent="0.25">
      <c r="A221" s="87">
        <f t="shared" si="27"/>
        <v>4</v>
      </c>
      <c r="B221" s="86" t="s">
        <v>189</v>
      </c>
      <c r="C221" s="88" t="str">
        <f>IFERROR(IF(OR(B221="",B221=B220),"",VLOOKUP(B221,A!B$2:$F$469,MATCH($Q$1,A!B$1:$F$1),0)),0)</f>
        <v/>
      </c>
      <c r="D221" s="89" t="str">
        <f t="shared" si="28"/>
        <v/>
      </c>
      <c r="E221" s="90" t="str">
        <f t="shared" si="29"/>
        <v/>
      </c>
      <c r="F221" s="91" t="s">
        <v>207</v>
      </c>
      <c r="G221" s="88" t="str">
        <f>IFERROR(IF(OR(F221="",F221=F220),"",VLOOKUP(F221,A!C$2:$F$469,MATCH($Q$1,A!C$1:$F$1),0)),0)</f>
        <v/>
      </c>
      <c r="H221" s="89" t="str">
        <f t="shared" si="30"/>
        <v/>
      </c>
      <c r="I221" s="90" t="str">
        <f t="shared" si="31"/>
        <v/>
      </c>
      <c r="J221" s="86" t="s">
        <v>208</v>
      </c>
      <c r="K221" s="87" t="str">
        <f>IFERROR(IF(J221="","",IF(J221=J220,"",VLOOKUP(J221,A!D$2:$F$469,MATCH($Q$1,A!D$1:$F$1),0))),0)</f>
        <v/>
      </c>
      <c r="L221" s="87" t="str">
        <f t="shared" si="32"/>
        <v/>
      </c>
      <c r="M221" s="94" t="str">
        <f t="shared" si="33"/>
        <v/>
      </c>
      <c r="N221" s="86" t="s">
        <v>893</v>
      </c>
      <c r="O221" s="86">
        <f t="shared" si="34"/>
        <v>1.36242938</v>
      </c>
      <c r="P221" s="86">
        <f t="shared" si="35"/>
        <v>0</v>
      </c>
      <c r="Q221" s="87">
        <v>1.663</v>
      </c>
      <c r="R221" s="95">
        <f>+IFERROR(VLOOKUP(N221,'Productos PD'!$C$2:$E$349,3,0),VLOOKUP(S221,'Productos PD'!$B$3:$D$349,3,0))</f>
        <v>0</v>
      </c>
    </row>
    <row r="222" spans="1:19" ht="45" x14ac:dyDescent="0.25">
      <c r="A222" s="87">
        <f t="shared" si="27"/>
        <v>4</v>
      </c>
      <c r="B222" s="86" t="s">
        <v>189</v>
      </c>
      <c r="C222" s="88" t="str">
        <f>IFERROR(IF(OR(B222="",B222=B221),"",VLOOKUP(B222,A!B$2:$F$469,MATCH($Q$1,A!B$1:$F$1),0)),0)</f>
        <v/>
      </c>
      <c r="D222" s="89" t="str">
        <f t="shared" si="28"/>
        <v/>
      </c>
      <c r="E222" s="90" t="str">
        <f t="shared" si="29"/>
        <v/>
      </c>
      <c r="F222" s="91" t="s">
        <v>207</v>
      </c>
      <c r="G222" s="88" t="str">
        <f>IFERROR(IF(OR(F222="",F222=F221),"",VLOOKUP(F222,A!C$2:$F$469,MATCH($Q$1,A!C$1:$F$1),0)),0)</f>
        <v/>
      </c>
      <c r="H222" s="89" t="str">
        <f t="shared" si="30"/>
        <v/>
      </c>
      <c r="I222" s="90" t="str">
        <f t="shared" si="31"/>
        <v/>
      </c>
      <c r="J222" s="86" t="s">
        <v>208</v>
      </c>
      <c r="K222" s="87" t="str">
        <f>IFERROR(IF(J222="","",IF(J222=J221,"",VLOOKUP(J222,A!D$2:$F$469,MATCH($Q$1,A!D$1:$F$1),0))),0)</f>
        <v/>
      </c>
      <c r="L222" s="87" t="str">
        <f t="shared" si="32"/>
        <v/>
      </c>
      <c r="M222" s="94" t="str">
        <f t="shared" si="33"/>
        <v/>
      </c>
      <c r="N222" s="86" t="s">
        <v>225</v>
      </c>
      <c r="O222" s="86">
        <f t="shared" si="34"/>
        <v>0.81762148000000001</v>
      </c>
      <c r="P222" s="86">
        <f t="shared" si="35"/>
        <v>0</v>
      </c>
      <c r="Q222" s="87">
        <v>0.998</v>
      </c>
      <c r="R222" s="95">
        <f>+IFERROR(VLOOKUP(N222,'Productos PD'!$C$2:$E$349,3,0),VLOOKUP(S222,'Productos PD'!$B$3:$D$349,3,0))</f>
        <v>0</v>
      </c>
    </row>
    <row r="223" spans="1:19" ht="45" x14ac:dyDescent="0.25">
      <c r="A223" s="87">
        <f t="shared" si="27"/>
        <v>4</v>
      </c>
      <c r="B223" s="86" t="s">
        <v>189</v>
      </c>
      <c r="C223" s="88" t="str">
        <f>IFERROR(IF(OR(B223="",B223=B222),"",VLOOKUP(B223,A!B$2:$F$469,MATCH($Q$1,A!B$1:$F$1),0)),0)</f>
        <v/>
      </c>
      <c r="D223" s="89" t="str">
        <f t="shared" si="28"/>
        <v/>
      </c>
      <c r="E223" s="90" t="str">
        <f t="shared" si="29"/>
        <v/>
      </c>
      <c r="F223" s="91" t="s">
        <v>207</v>
      </c>
      <c r="G223" s="88" t="str">
        <f>IFERROR(IF(OR(F223="",F223=F222),"",VLOOKUP(F223,A!C$2:$F$469,MATCH($Q$1,A!C$1:$F$1),0)),0)</f>
        <v/>
      </c>
      <c r="H223" s="89" t="str">
        <f t="shared" si="30"/>
        <v/>
      </c>
      <c r="I223" s="90" t="str">
        <f t="shared" si="31"/>
        <v/>
      </c>
      <c r="J223" s="86" t="s">
        <v>208</v>
      </c>
      <c r="K223" s="87" t="str">
        <f>IFERROR(IF(J223="","",IF(J223=J222,"",VLOOKUP(J223,A!D$2:$F$469,MATCH($Q$1,A!D$1:$F$1),0))),0)</f>
        <v/>
      </c>
      <c r="L223" s="87" t="str">
        <f t="shared" si="32"/>
        <v/>
      </c>
      <c r="M223" s="94" t="str">
        <f t="shared" si="33"/>
        <v/>
      </c>
      <c r="N223" s="86" t="s">
        <v>226</v>
      </c>
      <c r="O223" s="86">
        <f t="shared" si="34"/>
        <v>3.5031557599999998</v>
      </c>
      <c r="P223" s="86">
        <f t="shared" si="35"/>
        <v>0</v>
      </c>
      <c r="Q223" s="87">
        <v>4.2759999999999998</v>
      </c>
      <c r="R223" s="95">
        <f>+IFERROR(VLOOKUP(N223,'Productos PD'!$C$2:$E$349,3,0),VLOOKUP(S223,'Productos PD'!$B$3:$D$349,3,0))</f>
        <v>0</v>
      </c>
    </row>
    <row r="224" spans="1:19" ht="45" hidden="1" x14ac:dyDescent="0.25">
      <c r="A224" s="87">
        <f t="shared" si="27"/>
        <v>3</v>
      </c>
      <c r="B224" s="86" t="s">
        <v>189</v>
      </c>
      <c r="C224" s="88" t="str">
        <f>IFERROR(IF(OR(B224="",B224=B223),"",VLOOKUP(B224,A!B$2:$F$469,MATCH($Q$1,A!B$1:$F$1),0)),0)</f>
        <v/>
      </c>
      <c r="D224" s="89" t="str">
        <f t="shared" si="28"/>
        <v/>
      </c>
      <c r="E224" s="90" t="str">
        <f t="shared" si="29"/>
        <v/>
      </c>
      <c r="F224" s="91" t="s">
        <v>207</v>
      </c>
      <c r="G224" s="88" t="str">
        <f>IFERROR(IF(OR(F224="",F224=F223),"",VLOOKUP(F224,A!C$2:$F$469,MATCH($Q$1,A!C$1:$F$1),0)),0)</f>
        <v/>
      </c>
      <c r="H224" s="89" t="str">
        <f t="shared" si="30"/>
        <v/>
      </c>
      <c r="I224" s="90" t="str">
        <f t="shared" si="31"/>
        <v/>
      </c>
      <c r="J224" s="86" t="s">
        <v>227</v>
      </c>
      <c r="K224" s="87">
        <f>IFERROR(IF(J224="","",IF(J224=J223,"",VLOOKUP(J224,A!D$2:$F$469,MATCH($Q$1,A!D$1:$F$1),0))),0)</f>
        <v>10.353999999999999</v>
      </c>
      <c r="L224" s="87">
        <f t="shared" si="32"/>
        <v>0</v>
      </c>
      <c r="M224" s="94">
        <f t="shared" si="33"/>
        <v>0</v>
      </c>
      <c r="O224" s="86" t="str">
        <f t="shared" si="34"/>
        <v/>
      </c>
      <c r="P224" s="86" t="str">
        <f t="shared" si="35"/>
        <v/>
      </c>
      <c r="Q224" s="87">
        <v>10.353999999999999</v>
      </c>
      <c r="R224" s="95" t="e">
        <f>+IFERROR(VLOOKUP(N224,'Productos PD'!$C$2:$E$349,3,0),VLOOKUP(S224,'Productos PD'!$B$3:$D$349,3,0))</f>
        <v>#N/A</v>
      </c>
    </row>
    <row r="225" spans="1:19" ht="60" x14ac:dyDescent="0.25">
      <c r="A225" s="87">
        <f t="shared" si="27"/>
        <v>4</v>
      </c>
      <c r="B225" s="86" t="s">
        <v>189</v>
      </c>
      <c r="C225" s="88" t="str">
        <f>IFERROR(IF(OR(B225="",B225=B224),"",VLOOKUP(B225,A!B$2:$F$469,MATCH($Q$1,A!B$1:$F$1),0)),0)</f>
        <v/>
      </c>
      <c r="D225" s="89" t="str">
        <f t="shared" si="28"/>
        <v/>
      </c>
      <c r="E225" s="90" t="str">
        <f t="shared" si="29"/>
        <v/>
      </c>
      <c r="F225" s="91" t="s">
        <v>207</v>
      </c>
      <c r="G225" s="88" t="str">
        <f>IFERROR(IF(OR(F225="",F225=F224),"",VLOOKUP(F225,A!C$2:$F$469,MATCH($Q$1,A!C$1:$F$1),0)),0)</f>
        <v/>
      </c>
      <c r="H225" s="89" t="str">
        <f t="shared" si="30"/>
        <v/>
      </c>
      <c r="I225" s="90" t="str">
        <f t="shared" si="31"/>
        <v/>
      </c>
      <c r="J225" s="86" t="s">
        <v>227</v>
      </c>
      <c r="K225" s="87" t="str">
        <f>IFERROR(IF(J225="","",IF(J225=J224,"",VLOOKUP(J225,A!D$2:$F$469,MATCH($Q$1,A!D$1:$F$1),0))),0)</f>
        <v/>
      </c>
      <c r="L225" s="87" t="str">
        <f t="shared" si="32"/>
        <v/>
      </c>
      <c r="M225" s="94" t="str">
        <f t="shared" si="33"/>
        <v/>
      </c>
      <c r="N225" s="86" t="s">
        <v>228</v>
      </c>
      <c r="O225" s="86">
        <f t="shared" si="34"/>
        <v>0.70065517999999993</v>
      </c>
      <c r="P225" s="86">
        <f t="shared" si="35"/>
        <v>0</v>
      </c>
      <c r="Q225" s="87">
        <v>6.7670000000000003</v>
      </c>
      <c r="R225" s="95">
        <f>+IFERROR(VLOOKUP(N225,'Productos PD'!$C$2:$E$349,3,0),VLOOKUP(S225,'Productos PD'!$B$3:$D$349,3,0))</f>
        <v>0</v>
      </c>
    </row>
    <row r="226" spans="1:19" ht="45" x14ac:dyDescent="0.25">
      <c r="A226" s="87">
        <f t="shared" si="27"/>
        <v>4</v>
      </c>
      <c r="B226" s="86" t="s">
        <v>189</v>
      </c>
      <c r="C226" s="88" t="str">
        <f>IFERROR(IF(OR(B226="",B226=B225),"",VLOOKUP(B226,A!B$2:$F$469,MATCH($Q$1,A!B$1:$F$1),0)),0)</f>
        <v/>
      </c>
      <c r="D226" s="89" t="str">
        <f t="shared" si="28"/>
        <v/>
      </c>
      <c r="E226" s="90" t="str">
        <f t="shared" si="29"/>
        <v/>
      </c>
      <c r="F226" s="91" t="s">
        <v>207</v>
      </c>
      <c r="G226" s="88" t="str">
        <f>IFERROR(IF(OR(F226="",F226=F225),"",VLOOKUP(F226,A!C$2:$F$469,MATCH($Q$1,A!C$1:$F$1),0)),0)</f>
        <v/>
      </c>
      <c r="H226" s="89" t="str">
        <f t="shared" si="30"/>
        <v/>
      </c>
      <c r="I226" s="90" t="str">
        <f t="shared" si="31"/>
        <v/>
      </c>
      <c r="J226" s="86" t="s">
        <v>227</v>
      </c>
      <c r="K226" s="87" t="str">
        <f>IFERROR(IF(J226="","",IF(J226=J225,"",VLOOKUP(J226,A!D$2:$F$469,MATCH($Q$1,A!D$1:$F$1),0))),0)</f>
        <v/>
      </c>
      <c r="L226" s="87" t="str">
        <f t="shared" si="32"/>
        <v/>
      </c>
      <c r="M226" s="94" t="str">
        <f t="shared" si="33"/>
        <v/>
      </c>
      <c r="N226" s="86" t="s">
        <v>229</v>
      </c>
      <c r="O226" s="86">
        <f t="shared" si="34"/>
        <v>0.97306891999999989</v>
      </c>
      <c r="P226" s="86">
        <f t="shared" si="35"/>
        <v>0</v>
      </c>
      <c r="Q226" s="87">
        <v>9.3979999999999997</v>
      </c>
      <c r="R226" s="95">
        <f>+IFERROR(VLOOKUP(N226,'Productos PD'!$C$2:$E$349,3,0),VLOOKUP(S226,'Productos PD'!$B$3:$D$349,3,0))</f>
        <v>0</v>
      </c>
    </row>
    <row r="227" spans="1:19" ht="45" x14ac:dyDescent="0.25">
      <c r="A227" s="87">
        <f t="shared" si="27"/>
        <v>4</v>
      </c>
      <c r="B227" s="86" t="s">
        <v>189</v>
      </c>
      <c r="C227" s="88" t="str">
        <f>IFERROR(IF(OR(B227="",B227=B226),"",VLOOKUP(B227,A!B$2:$F$469,MATCH($Q$1,A!B$1:$F$1),0)),0)</f>
        <v/>
      </c>
      <c r="D227" s="89" t="str">
        <f t="shared" si="28"/>
        <v/>
      </c>
      <c r="E227" s="90" t="str">
        <f t="shared" si="29"/>
        <v/>
      </c>
      <c r="F227" s="91" t="s">
        <v>207</v>
      </c>
      <c r="G227" s="88" t="str">
        <f>IFERROR(IF(OR(F227="",F227=F226),"",VLOOKUP(F227,A!C$2:$F$469,MATCH($Q$1,A!C$1:$F$1),0)),0)</f>
        <v/>
      </c>
      <c r="H227" s="89" t="str">
        <f t="shared" si="30"/>
        <v/>
      </c>
      <c r="I227" s="90" t="str">
        <f t="shared" si="31"/>
        <v/>
      </c>
      <c r="J227" s="86" t="s">
        <v>227</v>
      </c>
      <c r="K227" s="87" t="str">
        <f>IFERROR(IF(J227="","",IF(J227=J226,"",VLOOKUP(J227,A!D$2:$F$469,MATCH($Q$1,A!D$1:$F$1),0))),0)</f>
        <v/>
      </c>
      <c r="L227" s="87" t="str">
        <f t="shared" si="32"/>
        <v/>
      </c>
      <c r="M227" s="94" t="str">
        <f t="shared" si="33"/>
        <v/>
      </c>
      <c r="N227" s="86" t="s">
        <v>230</v>
      </c>
      <c r="O227" s="86">
        <f t="shared" si="34"/>
        <v>0.97306891999999989</v>
      </c>
      <c r="P227" s="86">
        <f t="shared" si="35"/>
        <v>0</v>
      </c>
      <c r="Q227" s="87">
        <v>9.3979999999999997</v>
      </c>
      <c r="R227" s="95">
        <f>+IFERROR(VLOOKUP(N227,'Productos PD'!$C$2:$E$349,3,0),VLOOKUP(S227,'Productos PD'!$B$3:$D$349,3,0))</f>
        <v>0</v>
      </c>
    </row>
    <row r="228" spans="1:19" ht="45" x14ac:dyDescent="0.25">
      <c r="A228" s="87">
        <f t="shared" si="27"/>
        <v>4</v>
      </c>
      <c r="B228" s="86" t="s">
        <v>189</v>
      </c>
      <c r="C228" s="88" t="str">
        <f>IFERROR(IF(OR(B228="",B228=B227),"",VLOOKUP(B228,A!B$2:$F$469,MATCH($Q$1,A!B$1:$F$1),0)),0)</f>
        <v/>
      </c>
      <c r="D228" s="89" t="str">
        <f t="shared" si="28"/>
        <v/>
      </c>
      <c r="E228" s="90" t="str">
        <f t="shared" si="29"/>
        <v/>
      </c>
      <c r="F228" s="91" t="s">
        <v>207</v>
      </c>
      <c r="G228" s="88" t="str">
        <f>IFERROR(IF(OR(F228="",F228=F227),"",VLOOKUP(F228,A!C$2:$F$469,MATCH($Q$1,A!C$1:$F$1),0)),0)</f>
        <v/>
      </c>
      <c r="H228" s="89" t="str">
        <f t="shared" si="30"/>
        <v/>
      </c>
      <c r="I228" s="90" t="str">
        <f t="shared" si="31"/>
        <v/>
      </c>
      <c r="J228" s="86" t="s">
        <v>227</v>
      </c>
      <c r="K228" s="87" t="str">
        <f>IFERROR(IF(J228="","",IF(J228=J227,"",VLOOKUP(J228,A!D$2:$F$469,MATCH($Q$1,A!D$1:$F$1),0))),0)</f>
        <v/>
      </c>
      <c r="L228" s="87" t="str">
        <f t="shared" si="32"/>
        <v/>
      </c>
      <c r="M228" s="94" t="str">
        <f t="shared" si="33"/>
        <v/>
      </c>
      <c r="N228" s="86" t="s">
        <v>231</v>
      </c>
      <c r="O228" s="86">
        <f t="shared" si="34"/>
        <v>5.4105862399999998</v>
      </c>
      <c r="P228" s="86">
        <f t="shared" si="35"/>
        <v>0</v>
      </c>
      <c r="Q228" s="87">
        <v>52.256</v>
      </c>
      <c r="R228" s="95">
        <f>+IFERROR(VLOOKUP(N228,'Productos PD'!$C$2:$E$349,3,0),VLOOKUP(S228,'Productos PD'!$B$3:$D$349,3,0))</f>
        <v>0</v>
      </c>
    </row>
    <row r="229" spans="1:19" ht="45" x14ac:dyDescent="0.25">
      <c r="A229" s="87">
        <f t="shared" si="27"/>
        <v>4</v>
      </c>
      <c r="B229" s="86" t="s">
        <v>189</v>
      </c>
      <c r="C229" s="88" t="str">
        <f>IFERROR(IF(OR(B229="",B229=B228),"",VLOOKUP(B229,A!B$2:$F$469,MATCH($Q$1,A!B$1:$F$1),0)),0)</f>
        <v/>
      </c>
      <c r="D229" s="89" t="str">
        <f t="shared" si="28"/>
        <v/>
      </c>
      <c r="E229" s="90" t="str">
        <f t="shared" si="29"/>
        <v/>
      </c>
      <c r="F229" s="91" t="s">
        <v>207</v>
      </c>
      <c r="G229" s="88" t="str">
        <f>IFERROR(IF(OR(F229="",F229=F228),"",VLOOKUP(F229,A!C$2:$F$469,MATCH($Q$1,A!C$1:$F$1),0)),0)</f>
        <v/>
      </c>
      <c r="H229" s="89" t="str">
        <f t="shared" si="30"/>
        <v/>
      </c>
      <c r="I229" s="90" t="str">
        <f t="shared" si="31"/>
        <v/>
      </c>
      <c r="J229" s="86" t="s">
        <v>227</v>
      </c>
      <c r="K229" s="87" t="str">
        <f>IFERROR(IF(J229="","",IF(J229=J228,"",VLOOKUP(J229,A!D$2:$F$469,MATCH($Q$1,A!D$1:$F$1),0))),0)</f>
        <v/>
      </c>
      <c r="L229" s="87" t="str">
        <f t="shared" si="32"/>
        <v/>
      </c>
      <c r="M229" s="94" t="str">
        <f t="shared" si="33"/>
        <v/>
      </c>
      <c r="N229" s="86" t="s">
        <v>232</v>
      </c>
      <c r="O229" s="86">
        <f t="shared" si="34"/>
        <v>0.58386205999999996</v>
      </c>
      <c r="P229" s="86">
        <f t="shared" si="35"/>
        <v>0</v>
      </c>
      <c r="Q229" s="87">
        <v>5.6390000000000002</v>
      </c>
      <c r="R229" s="95">
        <f>+IFERROR(VLOOKUP(N229,'Productos PD'!$C$2:$E$349,3,0),VLOOKUP(S229,'Productos PD'!$B$3:$D$349,3,0))</f>
        <v>0</v>
      </c>
    </row>
    <row r="230" spans="1:19" ht="45" x14ac:dyDescent="0.25">
      <c r="A230" s="87">
        <f t="shared" si="27"/>
        <v>4</v>
      </c>
      <c r="B230" s="86" t="s">
        <v>189</v>
      </c>
      <c r="C230" s="88" t="str">
        <f>IFERROR(IF(OR(B230="",B230=B229),"",VLOOKUP(B230,A!B$2:$F$469,MATCH($Q$1,A!B$1:$F$1),0)),0)</f>
        <v/>
      </c>
      <c r="D230" s="89" t="str">
        <f t="shared" si="28"/>
        <v/>
      </c>
      <c r="E230" s="90" t="str">
        <f t="shared" si="29"/>
        <v/>
      </c>
      <c r="F230" s="91" t="s">
        <v>207</v>
      </c>
      <c r="G230" s="88" t="str">
        <f>IFERROR(IF(OR(F230="",F230=F229),"",VLOOKUP(F230,A!C$2:$F$469,MATCH($Q$1,A!C$1:$F$1),0)),0)</f>
        <v/>
      </c>
      <c r="H230" s="89" t="str">
        <f t="shared" si="30"/>
        <v/>
      </c>
      <c r="I230" s="90" t="str">
        <f t="shared" si="31"/>
        <v/>
      </c>
      <c r="J230" s="86" t="s">
        <v>227</v>
      </c>
      <c r="K230" s="87" t="str">
        <f>IFERROR(IF(J230="","",IF(J230=J229,"",VLOOKUP(J230,A!D$2:$F$469,MATCH($Q$1,A!D$1:$F$1),0))),0)</f>
        <v/>
      </c>
      <c r="L230" s="87" t="str">
        <f t="shared" si="32"/>
        <v/>
      </c>
      <c r="M230" s="94" t="str">
        <f t="shared" si="33"/>
        <v/>
      </c>
      <c r="N230" s="86" t="s">
        <v>233</v>
      </c>
      <c r="O230" s="86">
        <f t="shared" si="34"/>
        <v>0.73958621999999996</v>
      </c>
      <c r="P230" s="86">
        <f t="shared" si="35"/>
        <v>0</v>
      </c>
      <c r="Q230" s="87">
        <v>7.1429999999999998</v>
      </c>
      <c r="R230" s="95">
        <f>+IFERROR(VLOOKUP(N230,'Productos PD'!$C$2:$E$349,3,0),VLOOKUP(S230,'Productos PD'!$B$3:$D$349,3,0))</f>
        <v>0</v>
      </c>
    </row>
    <row r="231" spans="1:19" ht="45" x14ac:dyDescent="0.25">
      <c r="A231" s="87">
        <f t="shared" si="27"/>
        <v>4</v>
      </c>
      <c r="B231" s="86" t="s">
        <v>189</v>
      </c>
      <c r="C231" s="88" t="str">
        <f>IFERROR(IF(OR(B231="",B231=B230),"",VLOOKUP(B231,A!B$2:$F$469,MATCH($Q$1,A!B$1:$F$1),0)),0)</f>
        <v/>
      </c>
      <c r="D231" s="89" t="str">
        <f t="shared" si="28"/>
        <v/>
      </c>
      <c r="E231" s="90" t="str">
        <f t="shared" si="29"/>
        <v/>
      </c>
      <c r="F231" s="91" t="s">
        <v>207</v>
      </c>
      <c r="G231" s="88" t="str">
        <f>IFERROR(IF(OR(F231="",F231=F230),"",VLOOKUP(F231,A!C$2:$F$469,MATCH($Q$1,A!C$1:$F$1),0)),0)</f>
        <v/>
      </c>
      <c r="H231" s="89" t="str">
        <f t="shared" si="30"/>
        <v/>
      </c>
      <c r="I231" s="90" t="str">
        <f t="shared" si="31"/>
        <v/>
      </c>
      <c r="J231" s="86" t="s">
        <v>227</v>
      </c>
      <c r="K231" s="87" t="str">
        <f>IFERROR(IF(J231="","",IF(J231=J230,"",VLOOKUP(J231,A!D$2:$F$469,MATCH($Q$1,A!D$1:$F$1),0))),0)</f>
        <v/>
      </c>
      <c r="L231" s="87" t="str">
        <f t="shared" si="32"/>
        <v/>
      </c>
      <c r="M231" s="94" t="str">
        <f t="shared" si="33"/>
        <v/>
      </c>
      <c r="N231" s="86" t="s">
        <v>234</v>
      </c>
      <c r="O231" s="86">
        <f t="shared" si="34"/>
        <v>0.97306891999999989</v>
      </c>
      <c r="P231" s="86">
        <f t="shared" si="35"/>
        <v>0</v>
      </c>
      <c r="Q231" s="87">
        <v>9.3979999999999997</v>
      </c>
      <c r="R231" s="95">
        <f>+IFERROR(VLOOKUP(N231,'Productos PD'!$C$2:$E$349,3,0),VLOOKUP(S231,'Productos PD'!$B$3:$D$349,3,0))</f>
        <v>0</v>
      </c>
      <c r="S231" s="86">
        <v>1923</v>
      </c>
    </row>
    <row r="232" spans="1:19" ht="45" hidden="1" x14ac:dyDescent="0.25">
      <c r="A232" s="87">
        <f t="shared" si="27"/>
        <v>3</v>
      </c>
      <c r="B232" s="86" t="s">
        <v>189</v>
      </c>
      <c r="C232" s="88" t="str">
        <f>IFERROR(IF(OR(B232="",B232=B231),"",VLOOKUP(B232,A!B$2:$F$469,MATCH($Q$1,A!B$1:$F$1),0)),0)</f>
        <v/>
      </c>
      <c r="D232" s="89" t="str">
        <f t="shared" si="28"/>
        <v/>
      </c>
      <c r="E232" s="90" t="str">
        <f t="shared" si="29"/>
        <v/>
      </c>
      <c r="F232" s="91" t="s">
        <v>207</v>
      </c>
      <c r="G232" s="88" t="str">
        <f>IFERROR(IF(OR(F232="",F232=F231),"",VLOOKUP(F232,A!C$2:$F$469,MATCH($Q$1,A!C$1:$F$1),0)),0)</f>
        <v/>
      </c>
      <c r="H232" s="89" t="str">
        <f t="shared" si="30"/>
        <v/>
      </c>
      <c r="I232" s="90" t="str">
        <f t="shared" si="31"/>
        <v/>
      </c>
      <c r="J232" s="86" t="s">
        <v>235</v>
      </c>
      <c r="K232" s="87">
        <f>IFERROR(IF(J232="","",IF(J232=J231,"",VLOOKUP(J232,A!D$2:$F$469,MATCH($Q$1,A!D$1:$F$1),0))),0)</f>
        <v>4.5670000000000002</v>
      </c>
      <c r="L232" s="87">
        <f t="shared" si="32"/>
        <v>0</v>
      </c>
      <c r="M232" s="94">
        <f t="shared" si="33"/>
        <v>0</v>
      </c>
      <c r="O232" s="86" t="str">
        <f t="shared" si="34"/>
        <v/>
      </c>
      <c r="P232" s="86" t="str">
        <f t="shared" si="35"/>
        <v/>
      </c>
      <c r="Q232" s="87">
        <v>4.5670000000000002</v>
      </c>
      <c r="R232" s="95" t="e">
        <f>+IFERROR(VLOOKUP(N232,'Productos PD'!$C$2:$E$349,3,0),VLOOKUP(S232,'Productos PD'!$B$3:$D$349,3,0))</f>
        <v>#N/A</v>
      </c>
    </row>
    <row r="233" spans="1:19" ht="45" x14ac:dyDescent="0.25">
      <c r="A233" s="87">
        <f t="shared" si="27"/>
        <v>4</v>
      </c>
      <c r="B233" s="86" t="s">
        <v>189</v>
      </c>
      <c r="C233" s="88" t="str">
        <f>IFERROR(IF(OR(B233="",B233=B232),"",VLOOKUP(B233,A!B$2:$F$469,MATCH($Q$1,A!B$1:$F$1),0)),0)</f>
        <v/>
      </c>
      <c r="D233" s="89" t="str">
        <f t="shared" si="28"/>
        <v/>
      </c>
      <c r="E233" s="90" t="str">
        <f t="shared" si="29"/>
        <v/>
      </c>
      <c r="F233" s="91" t="s">
        <v>207</v>
      </c>
      <c r="G233" s="88" t="str">
        <f>IFERROR(IF(OR(F233="",F233=F232),"",VLOOKUP(F233,A!C$2:$F$469,MATCH($Q$1,A!C$1:$F$1),0)),0)</f>
        <v/>
      </c>
      <c r="H233" s="89" t="str">
        <f t="shared" si="30"/>
        <v/>
      </c>
      <c r="I233" s="90" t="str">
        <f t="shared" si="31"/>
        <v/>
      </c>
      <c r="J233" s="86" t="s">
        <v>235</v>
      </c>
      <c r="K233" s="87" t="str">
        <f>IFERROR(IF(J233="","",IF(J233=J232,"",VLOOKUP(J233,A!D$2:$F$469,MATCH($Q$1,A!D$1:$F$1),0))),0)</f>
        <v/>
      </c>
      <c r="L233" s="87" t="str">
        <f t="shared" si="32"/>
        <v/>
      </c>
      <c r="M233" s="94" t="str">
        <f t="shared" si="33"/>
        <v/>
      </c>
      <c r="N233" s="86" t="s">
        <v>236</v>
      </c>
      <c r="O233" s="86">
        <f t="shared" si="34"/>
        <v>0.93417985000000003</v>
      </c>
      <c r="P233" s="86">
        <f t="shared" si="35"/>
        <v>0</v>
      </c>
      <c r="Q233" s="87">
        <v>20.454999999999998</v>
      </c>
      <c r="R233" s="95">
        <f>+IFERROR(VLOOKUP(N233,'Productos PD'!$C$2:$E$349,3,0),VLOOKUP(S233,'Productos PD'!$B$3:$D$349,3,0))</f>
        <v>0</v>
      </c>
    </row>
    <row r="234" spans="1:19" ht="60" x14ac:dyDescent="0.25">
      <c r="A234" s="87">
        <f t="shared" si="27"/>
        <v>4</v>
      </c>
      <c r="B234" s="86" t="s">
        <v>189</v>
      </c>
      <c r="C234" s="88" t="str">
        <f>IFERROR(IF(OR(B234="",B234=B233),"",VLOOKUP(B234,A!B$2:$F$469,MATCH($Q$1,A!B$1:$F$1),0)),0)</f>
        <v/>
      </c>
      <c r="D234" s="89" t="str">
        <f t="shared" si="28"/>
        <v/>
      </c>
      <c r="E234" s="90" t="str">
        <f t="shared" si="29"/>
        <v/>
      </c>
      <c r="F234" s="91" t="s">
        <v>207</v>
      </c>
      <c r="G234" s="88" t="str">
        <f>IFERROR(IF(OR(F234="",F234=F233),"",VLOOKUP(F234,A!C$2:$F$469,MATCH($Q$1,A!C$1:$F$1),0)),0)</f>
        <v/>
      </c>
      <c r="H234" s="89" t="str">
        <f t="shared" si="30"/>
        <v/>
      </c>
      <c r="I234" s="90" t="str">
        <f t="shared" si="31"/>
        <v/>
      </c>
      <c r="J234" s="86" t="s">
        <v>235</v>
      </c>
      <c r="K234" s="87" t="str">
        <f>IFERROR(IF(J234="","",IF(J234=J233,"",VLOOKUP(J234,A!D$2:$F$469,MATCH($Q$1,A!D$1:$F$1),0))),0)</f>
        <v/>
      </c>
      <c r="L234" s="87" t="str">
        <f t="shared" si="32"/>
        <v/>
      </c>
      <c r="M234" s="94" t="str">
        <f t="shared" si="33"/>
        <v/>
      </c>
      <c r="N234" s="86" t="s">
        <v>237</v>
      </c>
      <c r="O234" s="86">
        <f t="shared" si="34"/>
        <v>0.53196416000000002</v>
      </c>
      <c r="P234" s="86">
        <f t="shared" si="35"/>
        <v>0</v>
      </c>
      <c r="Q234" s="87">
        <v>11.648</v>
      </c>
      <c r="R234" s="95">
        <f>+IFERROR(VLOOKUP(N234,'Productos PD'!$C$2:$E$349,3,0),VLOOKUP(S234,'Productos PD'!$B$3:$D$349,3,0))</f>
        <v>0</v>
      </c>
    </row>
    <row r="235" spans="1:19" ht="45" x14ac:dyDescent="0.25">
      <c r="A235" s="87">
        <f t="shared" si="27"/>
        <v>4</v>
      </c>
      <c r="B235" s="86" t="s">
        <v>189</v>
      </c>
      <c r="C235" s="88" t="str">
        <f>IFERROR(IF(OR(B235="",B235=B234),"",VLOOKUP(B235,A!B$2:$F$469,MATCH($Q$1,A!B$1:$F$1),0)),0)</f>
        <v/>
      </c>
      <c r="D235" s="89" t="str">
        <f t="shared" si="28"/>
        <v/>
      </c>
      <c r="E235" s="90" t="str">
        <f t="shared" si="29"/>
        <v/>
      </c>
      <c r="F235" s="91" t="s">
        <v>207</v>
      </c>
      <c r="G235" s="88" t="str">
        <f>IFERROR(IF(OR(F235="",F235=F234),"",VLOOKUP(F235,A!C$2:$F$469,MATCH($Q$1,A!C$1:$F$1),0)),0)</f>
        <v/>
      </c>
      <c r="H235" s="89" t="str">
        <f t="shared" si="30"/>
        <v/>
      </c>
      <c r="I235" s="90" t="str">
        <f t="shared" si="31"/>
        <v/>
      </c>
      <c r="J235" s="86" t="s">
        <v>235</v>
      </c>
      <c r="K235" s="87" t="str">
        <f>IFERROR(IF(J235="","",IF(J235=J234,"",VLOOKUP(J235,A!D$2:$F$469,MATCH($Q$1,A!D$1:$F$1),0))),0)</f>
        <v/>
      </c>
      <c r="L235" s="87" t="str">
        <f t="shared" si="32"/>
        <v/>
      </c>
      <c r="M235" s="94" t="str">
        <f t="shared" si="33"/>
        <v/>
      </c>
      <c r="N235" s="86" t="s">
        <v>238</v>
      </c>
      <c r="O235" s="86">
        <f t="shared" si="34"/>
        <v>0.38924540999999996</v>
      </c>
      <c r="P235" s="86">
        <f t="shared" si="35"/>
        <v>0</v>
      </c>
      <c r="Q235" s="87">
        <v>8.5229999999999997</v>
      </c>
      <c r="R235" s="95">
        <f>+IFERROR(VLOOKUP(N235,'Productos PD'!$C$2:$E$349,3,0),VLOOKUP(S235,'Productos PD'!$B$3:$D$349,3,0))</f>
        <v>0</v>
      </c>
    </row>
    <row r="236" spans="1:19" ht="45" x14ac:dyDescent="0.25">
      <c r="A236" s="87">
        <f t="shared" si="27"/>
        <v>4</v>
      </c>
      <c r="B236" s="86" t="s">
        <v>189</v>
      </c>
      <c r="C236" s="88" t="str">
        <f>IFERROR(IF(OR(B236="",B236=B235),"",VLOOKUP(B236,A!B$2:$F$469,MATCH($Q$1,A!B$1:$F$1),0)),0)</f>
        <v/>
      </c>
      <c r="D236" s="89" t="str">
        <f t="shared" si="28"/>
        <v/>
      </c>
      <c r="E236" s="90" t="str">
        <f t="shared" si="29"/>
        <v/>
      </c>
      <c r="F236" s="91" t="s">
        <v>207</v>
      </c>
      <c r="G236" s="88" t="str">
        <f>IFERROR(IF(OR(F236="",F236=F235),"",VLOOKUP(F236,A!C$2:$F$469,MATCH($Q$1,A!C$1:$F$1),0)),0)</f>
        <v/>
      </c>
      <c r="H236" s="89" t="str">
        <f t="shared" si="30"/>
        <v/>
      </c>
      <c r="I236" s="90" t="str">
        <f t="shared" si="31"/>
        <v/>
      </c>
      <c r="J236" s="86" t="s">
        <v>235</v>
      </c>
      <c r="K236" s="87" t="str">
        <f>IFERROR(IF(J236="","",IF(J236=J235,"",VLOOKUP(J236,A!D$2:$F$469,MATCH($Q$1,A!D$1:$F$1),0))),0)</f>
        <v/>
      </c>
      <c r="L236" s="87" t="str">
        <f t="shared" si="32"/>
        <v/>
      </c>
      <c r="M236" s="94" t="str">
        <f t="shared" si="33"/>
        <v/>
      </c>
      <c r="N236" s="86" t="s">
        <v>895</v>
      </c>
      <c r="O236" s="86">
        <f t="shared" si="34"/>
        <v>1.7385655599999998</v>
      </c>
      <c r="P236" s="86">
        <f t="shared" si="35"/>
        <v>0</v>
      </c>
      <c r="Q236" s="87">
        <v>38.067999999999998</v>
      </c>
      <c r="R236" s="95">
        <f>+IFERROR(VLOOKUP(N236,'Productos PD'!$C$2:$E$349,3,0),VLOOKUP(S236,'Productos PD'!$B$3:$D$349,3,0))</f>
        <v>0</v>
      </c>
    </row>
    <row r="237" spans="1:19" ht="45" x14ac:dyDescent="0.25">
      <c r="A237" s="87">
        <f t="shared" si="27"/>
        <v>4</v>
      </c>
      <c r="B237" s="86" t="s">
        <v>189</v>
      </c>
      <c r="C237" s="88" t="str">
        <f>IFERROR(IF(OR(B237="",B237=B236),"",VLOOKUP(B237,A!B$2:$F$469,MATCH($Q$1,A!B$1:$F$1),0)),0)</f>
        <v/>
      </c>
      <c r="D237" s="89" t="str">
        <f t="shared" si="28"/>
        <v/>
      </c>
      <c r="E237" s="90" t="str">
        <f t="shared" si="29"/>
        <v/>
      </c>
      <c r="F237" s="91" t="s">
        <v>207</v>
      </c>
      <c r="G237" s="88" t="str">
        <f>IFERROR(IF(OR(F237="",F237=F236),"",VLOOKUP(F237,A!C$2:$F$469,MATCH($Q$1,A!C$1:$F$1),0)),0)</f>
        <v/>
      </c>
      <c r="H237" s="89" t="str">
        <f t="shared" si="30"/>
        <v/>
      </c>
      <c r="I237" s="90" t="str">
        <f t="shared" si="31"/>
        <v/>
      </c>
      <c r="J237" s="86" t="s">
        <v>235</v>
      </c>
      <c r="K237" s="87" t="str">
        <f>IFERROR(IF(J237="","",IF(J237=J236,"",VLOOKUP(J237,A!D$2:$F$469,MATCH($Q$1,A!D$1:$F$1),0))),0)</f>
        <v/>
      </c>
      <c r="L237" s="87" t="str">
        <f t="shared" si="32"/>
        <v/>
      </c>
      <c r="M237" s="94" t="str">
        <f t="shared" si="33"/>
        <v/>
      </c>
      <c r="N237" s="86" t="s">
        <v>240</v>
      </c>
      <c r="O237" s="86">
        <f t="shared" si="34"/>
        <v>0.97304502000000015</v>
      </c>
      <c r="P237" s="86">
        <f t="shared" si="35"/>
        <v>0</v>
      </c>
      <c r="Q237" s="87">
        <v>21.306000000000001</v>
      </c>
      <c r="R237" s="95">
        <f>+IFERROR(VLOOKUP(N237,'Productos PD'!$C$2:$E$349,3,0),VLOOKUP(S237,'Productos PD'!$B$3:$D$349,3,0))</f>
        <v>0</v>
      </c>
    </row>
    <row r="238" spans="1:19" ht="45" hidden="1" x14ac:dyDescent="0.25">
      <c r="A238" s="87">
        <f t="shared" si="27"/>
        <v>3</v>
      </c>
      <c r="B238" s="86" t="s">
        <v>189</v>
      </c>
      <c r="C238" s="88" t="str">
        <f>IFERROR(IF(OR(B238="",B238=B237),"",VLOOKUP(B238,A!B$2:$F$469,MATCH($Q$1,A!B$1:$F$1),0)),0)</f>
        <v/>
      </c>
      <c r="D238" s="89" t="str">
        <f t="shared" si="28"/>
        <v/>
      </c>
      <c r="E238" s="90" t="str">
        <f t="shared" si="29"/>
        <v/>
      </c>
      <c r="F238" s="91" t="s">
        <v>207</v>
      </c>
      <c r="G238" s="88" t="str">
        <f>IFERROR(IF(OR(F238="",F238=F237),"",VLOOKUP(F238,A!C$2:$F$469,MATCH($Q$1,A!C$1:$F$1),0)),0)</f>
        <v/>
      </c>
      <c r="H238" s="89" t="str">
        <f t="shared" si="30"/>
        <v/>
      </c>
      <c r="I238" s="90" t="str">
        <f t="shared" si="31"/>
        <v/>
      </c>
      <c r="J238" s="86" t="s">
        <v>241</v>
      </c>
      <c r="K238" s="87">
        <f>IFERROR(IF(J238="","",IF(J238=J237,"",VLOOKUP(J238,A!D$2:$F$469,MATCH($Q$1,A!D$1:$F$1),0))),0)</f>
        <v>3.153</v>
      </c>
      <c r="L238" s="87">
        <f t="shared" si="32"/>
        <v>0</v>
      </c>
      <c r="M238" s="94">
        <f t="shared" si="33"/>
        <v>0</v>
      </c>
      <c r="O238" s="86" t="str">
        <f t="shared" si="34"/>
        <v/>
      </c>
      <c r="P238" s="86" t="str">
        <f t="shared" si="35"/>
        <v/>
      </c>
      <c r="Q238" s="87">
        <v>3.153</v>
      </c>
      <c r="R238" s="95" t="e">
        <f>+IFERROR(VLOOKUP(N238,'Productos PD'!$C$2:$E$349,3,0),VLOOKUP(S238,'Productos PD'!$B$3:$D$349,3,0))</f>
        <v>#N/A</v>
      </c>
    </row>
    <row r="239" spans="1:19" ht="45" x14ac:dyDescent="0.25">
      <c r="A239" s="87">
        <f t="shared" si="27"/>
        <v>4</v>
      </c>
      <c r="B239" s="86" t="s">
        <v>189</v>
      </c>
      <c r="C239" s="88" t="str">
        <f>IFERROR(IF(OR(B239="",B239=B238),"",VLOOKUP(B239,A!B$2:$F$469,MATCH($Q$1,A!B$1:$F$1),0)),0)</f>
        <v/>
      </c>
      <c r="D239" s="89" t="str">
        <f t="shared" si="28"/>
        <v/>
      </c>
      <c r="E239" s="90" t="str">
        <f t="shared" si="29"/>
        <v/>
      </c>
      <c r="F239" s="91" t="s">
        <v>207</v>
      </c>
      <c r="G239" s="88" t="str">
        <f>IFERROR(IF(OR(F239="",F239=F238),"",VLOOKUP(F239,A!C$2:$F$469,MATCH($Q$1,A!C$1:$F$1),0)),0)</f>
        <v/>
      </c>
      <c r="H239" s="89" t="str">
        <f t="shared" si="30"/>
        <v/>
      </c>
      <c r="I239" s="90" t="str">
        <f t="shared" si="31"/>
        <v/>
      </c>
      <c r="J239" s="86" t="s">
        <v>241</v>
      </c>
      <c r="K239" s="87" t="str">
        <f>IFERROR(IF(J239="","",IF(J239=J238,"",VLOOKUP(J239,A!D$2:$F$469,MATCH($Q$1,A!D$1:$F$1),0))),0)</f>
        <v/>
      </c>
      <c r="L239" s="87" t="str">
        <f t="shared" si="32"/>
        <v/>
      </c>
      <c r="M239" s="94" t="str">
        <f t="shared" si="33"/>
        <v/>
      </c>
      <c r="N239" s="86" t="s">
        <v>242</v>
      </c>
      <c r="O239" s="86">
        <f t="shared" si="34"/>
        <v>0.9731419200000001</v>
      </c>
      <c r="P239" s="86">
        <f t="shared" si="35"/>
        <v>0</v>
      </c>
      <c r="Q239" s="87">
        <v>30.864000000000001</v>
      </c>
      <c r="R239" s="95">
        <f>+IFERROR(VLOOKUP(N239,'Productos PD'!$C$2:$E$349,3,0),VLOOKUP(S239,'Productos PD'!$B$3:$D$349,3,0))</f>
        <v>0</v>
      </c>
    </row>
    <row r="240" spans="1:19" ht="60" x14ac:dyDescent="0.25">
      <c r="A240" s="87">
        <f t="shared" si="27"/>
        <v>4</v>
      </c>
      <c r="B240" s="86" t="s">
        <v>189</v>
      </c>
      <c r="C240" s="88" t="str">
        <f>IFERROR(IF(OR(B240="",B240=B239),"",VLOOKUP(B240,A!B$2:$F$469,MATCH($Q$1,A!B$1:$F$1),0)),0)</f>
        <v/>
      </c>
      <c r="D240" s="89" t="str">
        <f t="shared" si="28"/>
        <v/>
      </c>
      <c r="E240" s="90" t="str">
        <f t="shared" si="29"/>
        <v/>
      </c>
      <c r="F240" s="91" t="s">
        <v>207</v>
      </c>
      <c r="G240" s="88" t="str">
        <f>IFERROR(IF(OR(F240="",F240=F239),"",VLOOKUP(F240,A!C$2:$F$469,MATCH($Q$1,A!C$1:$F$1),0)),0)</f>
        <v/>
      </c>
      <c r="H240" s="89" t="str">
        <f t="shared" si="30"/>
        <v/>
      </c>
      <c r="I240" s="90" t="str">
        <f t="shared" si="31"/>
        <v/>
      </c>
      <c r="J240" s="86" t="s">
        <v>241</v>
      </c>
      <c r="K240" s="87" t="str">
        <f>IFERROR(IF(J240="","",IF(J240=J239,"",VLOOKUP(J240,A!D$2:$F$469,MATCH($Q$1,A!D$1:$F$1),0))),0)</f>
        <v/>
      </c>
      <c r="L240" s="87" t="str">
        <f t="shared" si="32"/>
        <v/>
      </c>
      <c r="M240" s="94" t="str">
        <f t="shared" si="33"/>
        <v/>
      </c>
      <c r="N240" s="86" t="s">
        <v>896</v>
      </c>
      <c r="O240" s="86">
        <f t="shared" si="34"/>
        <v>0.94719273000000004</v>
      </c>
      <c r="P240" s="86">
        <f t="shared" si="35"/>
        <v>0</v>
      </c>
      <c r="Q240" s="87">
        <v>30.041</v>
      </c>
      <c r="R240" s="95">
        <f>+IFERROR(VLOOKUP(N240,'Productos PD'!$C$2:$E$349,3,0),VLOOKUP(S240,'Productos PD'!$B$3:$D$349,3,0))</f>
        <v>0</v>
      </c>
    </row>
    <row r="241" spans="1:18" ht="45" x14ac:dyDescent="0.25">
      <c r="A241" s="87">
        <f t="shared" si="27"/>
        <v>4</v>
      </c>
      <c r="B241" s="86" t="s">
        <v>189</v>
      </c>
      <c r="C241" s="88" t="str">
        <f>IFERROR(IF(OR(B241="",B241=B240),"",VLOOKUP(B241,A!B$2:$F$469,MATCH($Q$1,A!B$1:$F$1),0)),0)</f>
        <v/>
      </c>
      <c r="D241" s="89" t="str">
        <f t="shared" si="28"/>
        <v/>
      </c>
      <c r="E241" s="90" t="str">
        <f t="shared" si="29"/>
        <v/>
      </c>
      <c r="F241" s="91" t="s">
        <v>207</v>
      </c>
      <c r="G241" s="88" t="str">
        <f>IFERROR(IF(OR(F241="",F241=F240),"",VLOOKUP(F241,A!C$2:$F$469,MATCH($Q$1,A!C$1:$F$1),0)),0)</f>
        <v/>
      </c>
      <c r="H241" s="89" t="str">
        <f t="shared" si="30"/>
        <v/>
      </c>
      <c r="I241" s="90" t="str">
        <f t="shared" si="31"/>
        <v/>
      </c>
      <c r="J241" s="86" t="s">
        <v>241</v>
      </c>
      <c r="K241" s="87" t="str">
        <f>IFERROR(IF(J241="","",IF(J241=J240,"",VLOOKUP(J241,A!D$2:$F$469,MATCH($Q$1,A!D$1:$F$1),0))),0)</f>
        <v/>
      </c>
      <c r="L241" s="87" t="str">
        <f t="shared" si="32"/>
        <v/>
      </c>
      <c r="M241" s="94" t="str">
        <f t="shared" si="33"/>
        <v/>
      </c>
      <c r="N241" s="86" t="s">
        <v>897</v>
      </c>
      <c r="O241" s="86">
        <f t="shared" si="34"/>
        <v>1.23266535</v>
      </c>
      <c r="P241" s="86">
        <f t="shared" si="35"/>
        <v>0</v>
      </c>
      <c r="Q241" s="87">
        <v>39.094999999999999</v>
      </c>
      <c r="R241" s="95">
        <f>+IFERROR(VLOOKUP(N241,'Productos PD'!$C$2:$E$349,3,0),VLOOKUP(S241,'Productos PD'!$B$3:$D$349,3,0))</f>
        <v>0</v>
      </c>
    </row>
    <row r="242" spans="1:18" ht="45" hidden="1" x14ac:dyDescent="0.25">
      <c r="A242" s="87">
        <f t="shared" si="27"/>
        <v>2</v>
      </c>
      <c r="B242" s="86" t="s">
        <v>189</v>
      </c>
      <c r="C242" s="88" t="str">
        <f>IFERROR(IF(OR(B242="",B242=B241),"",VLOOKUP(B242,A!B$2:$F$469,MATCH($Q$1,A!B$1:$F$1),0)),0)</f>
        <v/>
      </c>
      <c r="D242" s="89" t="str">
        <f t="shared" si="28"/>
        <v/>
      </c>
      <c r="E242" s="90" t="str">
        <f t="shared" si="29"/>
        <v/>
      </c>
      <c r="F242" s="91" t="s">
        <v>245</v>
      </c>
      <c r="G242" s="88">
        <f>IFERROR(IF(OR(F242="",F242=F241),"",VLOOKUP(F242,A!C$2:$F$469,MATCH($Q$1,A!C$1:$F$1),0)),0)</f>
        <v>5</v>
      </c>
      <c r="H242" s="89">
        <f t="shared" si="30"/>
        <v>0</v>
      </c>
      <c r="I242" s="90">
        <f t="shared" si="31"/>
        <v>0</v>
      </c>
      <c r="K242" s="87" t="str">
        <f>IFERROR(IF(J242="","",IF(J242=J241,"",VLOOKUP(J242,A!D$2:$F$469,MATCH($Q$1,A!D$1:$F$1),0))),0)</f>
        <v/>
      </c>
      <c r="L242" s="87" t="str">
        <f t="shared" si="32"/>
        <v/>
      </c>
      <c r="M242" s="94" t="str">
        <f t="shared" si="33"/>
        <v/>
      </c>
      <c r="O242" s="86" t="str">
        <f t="shared" si="34"/>
        <v/>
      </c>
      <c r="P242" s="86" t="str">
        <f t="shared" si="35"/>
        <v/>
      </c>
      <c r="Q242" s="87">
        <v>5</v>
      </c>
      <c r="R242" s="95" t="e">
        <f>+IFERROR(VLOOKUP(N242,'Productos PD'!$C$2:$E$349,3,0),VLOOKUP(S242,'Productos PD'!$B$3:$D$349,3,0))</f>
        <v>#N/A</v>
      </c>
    </row>
    <row r="243" spans="1:18" ht="45" hidden="1" x14ac:dyDescent="0.25">
      <c r="A243" s="87">
        <f t="shared" si="27"/>
        <v>3</v>
      </c>
      <c r="B243" s="86" t="s">
        <v>189</v>
      </c>
      <c r="C243" s="88" t="str">
        <f>IFERROR(IF(OR(B243="",B243=B242),"",VLOOKUP(B243,A!B$2:$F$469,MATCH($Q$1,A!B$1:$F$1),0)),0)</f>
        <v/>
      </c>
      <c r="D243" s="89" t="str">
        <f t="shared" si="28"/>
        <v/>
      </c>
      <c r="E243" s="90" t="str">
        <f t="shared" si="29"/>
        <v/>
      </c>
      <c r="F243" s="91" t="s">
        <v>245</v>
      </c>
      <c r="G243" s="88" t="str">
        <f>IFERROR(IF(OR(F243="",F243=F242),"",VLOOKUP(F243,A!C$2:$F$469,MATCH($Q$1,A!C$1:$F$1),0)),0)</f>
        <v/>
      </c>
      <c r="H243" s="89" t="str">
        <f t="shared" si="30"/>
        <v/>
      </c>
      <c r="I243" s="90" t="str">
        <f t="shared" si="31"/>
        <v/>
      </c>
      <c r="J243" s="86" t="s">
        <v>246</v>
      </c>
      <c r="K243" s="87">
        <f>IFERROR(IF(J243="","",IF(J243=J242,"",VLOOKUP(J243,A!D$2:$F$469,MATCH($Q$1,A!D$1:$F$1),0))),0)</f>
        <v>36.090000000000003</v>
      </c>
      <c r="L243" s="87">
        <f t="shared" si="32"/>
        <v>0</v>
      </c>
      <c r="M243" s="94">
        <f t="shared" si="33"/>
        <v>0</v>
      </c>
      <c r="O243" s="86" t="str">
        <f t="shared" si="34"/>
        <v/>
      </c>
      <c r="P243" s="86" t="str">
        <f t="shared" si="35"/>
        <v/>
      </c>
      <c r="Q243" s="87">
        <v>36.090000000000003</v>
      </c>
      <c r="R243" s="95" t="e">
        <f>+IFERROR(VLOOKUP(N243,'Productos PD'!$C$2:$E$349,3,0),VLOOKUP(S243,'Productos PD'!$B$3:$D$349,3,0))</f>
        <v>#N/A</v>
      </c>
    </row>
    <row r="244" spans="1:18" ht="75" x14ac:dyDescent="0.25">
      <c r="A244" s="87">
        <f t="shared" si="27"/>
        <v>4</v>
      </c>
      <c r="B244" s="86" t="s">
        <v>189</v>
      </c>
      <c r="C244" s="88" t="str">
        <f>IFERROR(IF(OR(B244="",B244=B243),"",VLOOKUP(B244,A!B$2:$F$469,MATCH($Q$1,A!B$1:$F$1),0)),0)</f>
        <v/>
      </c>
      <c r="D244" s="89" t="str">
        <f t="shared" si="28"/>
        <v/>
      </c>
      <c r="E244" s="90" t="str">
        <f t="shared" si="29"/>
        <v/>
      </c>
      <c r="F244" s="91" t="s">
        <v>245</v>
      </c>
      <c r="G244" s="88" t="str">
        <f>IFERROR(IF(OR(F244="",F244=F243),"",VLOOKUP(F244,A!C$2:$F$469,MATCH($Q$1,A!C$1:$F$1),0)),0)</f>
        <v/>
      </c>
      <c r="H244" s="89" t="str">
        <f t="shared" si="30"/>
        <v/>
      </c>
      <c r="I244" s="90" t="str">
        <f t="shared" si="31"/>
        <v/>
      </c>
      <c r="J244" s="86" t="s">
        <v>246</v>
      </c>
      <c r="K244" s="87" t="str">
        <f>IFERROR(IF(J244="","",IF(J244=J243,"",VLOOKUP(J244,A!D$2:$F$469,MATCH($Q$1,A!D$1:$F$1),0))),0)</f>
        <v/>
      </c>
      <c r="L244" s="87" t="str">
        <f t="shared" si="32"/>
        <v/>
      </c>
      <c r="M244" s="94" t="str">
        <f t="shared" si="33"/>
        <v/>
      </c>
      <c r="N244" s="86" t="s">
        <v>247</v>
      </c>
      <c r="O244" s="86">
        <f t="shared" si="34"/>
        <v>19.849500000000003</v>
      </c>
      <c r="P244" s="86">
        <f t="shared" si="35"/>
        <v>0</v>
      </c>
      <c r="Q244" s="87">
        <v>55</v>
      </c>
      <c r="R244" s="95">
        <f>+IFERROR(VLOOKUP(N244,'Productos PD'!$C$2:$E$349,3,0),VLOOKUP(S244,'Productos PD'!$B$3:$D$349,3,0))</f>
        <v>0</v>
      </c>
    </row>
    <row r="245" spans="1:18" ht="75" x14ac:dyDescent="0.25">
      <c r="A245" s="87">
        <f t="shared" si="27"/>
        <v>4</v>
      </c>
      <c r="B245" s="86" t="s">
        <v>189</v>
      </c>
      <c r="C245" s="88" t="str">
        <f>IFERROR(IF(OR(B245="",B245=B244),"",VLOOKUP(B245,A!B$2:$F$469,MATCH($Q$1,A!B$1:$F$1),0)),0)</f>
        <v/>
      </c>
      <c r="D245" s="89" t="str">
        <f t="shared" si="28"/>
        <v/>
      </c>
      <c r="E245" s="90" t="str">
        <f t="shared" si="29"/>
        <v/>
      </c>
      <c r="F245" s="91" t="s">
        <v>245</v>
      </c>
      <c r="G245" s="88" t="str">
        <f>IFERROR(IF(OR(F245="",F245=F244),"",VLOOKUP(F245,A!C$2:$F$469,MATCH($Q$1,A!C$1:$F$1),0)),0)</f>
        <v/>
      </c>
      <c r="H245" s="89" t="str">
        <f t="shared" si="30"/>
        <v/>
      </c>
      <c r="I245" s="90" t="str">
        <f t="shared" si="31"/>
        <v/>
      </c>
      <c r="J245" s="86" t="s">
        <v>246</v>
      </c>
      <c r="K245" s="87" t="str">
        <f>IFERROR(IF(J245="","",IF(J245=J244,"",VLOOKUP(J245,A!D$2:$F$469,MATCH($Q$1,A!D$1:$F$1),0))),0)</f>
        <v/>
      </c>
      <c r="L245" s="87" t="str">
        <f t="shared" si="32"/>
        <v/>
      </c>
      <c r="M245" s="94" t="str">
        <f t="shared" si="33"/>
        <v/>
      </c>
      <c r="N245" s="86" t="s">
        <v>878</v>
      </c>
      <c r="O245" s="86">
        <f t="shared" si="34"/>
        <v>1.8045000000000002</v>
      </c>
      <c r="P245" s="86">
        <f t="shared" si="35"/>
        <v>0</v>
      </c>
      <c r="Q245" s="87">
        <v>5</v>
      </c>
      <c r="R245" s="95">
        <f>+IFERROR(VLOOKUP(N245,'Productos PD'!$C$2:$E$349,3,0),VLOOKUP(S245,'Productos PD'!$B$3:$D$349,3,0))</f>
        <v>0</v>
      </c>
    </row>
    <row r="246" spans="1:18" ht="60" x14ac:dyDescent="0.25">
      <c r="A246" s="87">
        <f t="shared" si="27"/>
        <v>4</v>
      </c>
      <c r="B246" s="86" t="s">
        <v>189</v>
      </c>
      <c r="C246" s="88" t="str">
        <f>IFERROR(IF(OR(B246="",B246=B245),"",VLOOKUP(B246,A!B$2:$F$469,MATCH($Q$1,A!B$1:$F$1),0)),0)</f>
        <v/>
      </c>
      <c r="D246" s="89" t="str">
        <f t="shared" si="28"/>
        <v/>
      </c>
      <c r="E246" s="90" t="str">
        <f t="shared" si="29"/>
        <v/>
      </c>
      <c r="F246" s="91" t="s">
        <v>245</v>
      </c>
      <c r="G246" s="88" t="str">
        <f>IFERROR(IF(OR(F246="",F246=F245),"",VLOOKUP(F246,A!C$2:$F$469,MATCH($Q$1,A!C$1:$F$1),0)),0)</f>
        <v/>
      </c>
      <c r="H246" s="89" t="str">
        <f t="shared" si="30"/>
        <v/>
      </c>
      <c r="I246" s="90" t="str">
        <f t="shared" si="31"/>
        <v/>
      </c>
      <c r="J246" s="86" t="s">
        <v>246</v>
      </c>
      <c r="K246" s="87" t="str">
        <f>IFERROR(IF(J246="","",IF(J246=J245,"",VLOOKUP(J246,A!D$2:$F$469,MATCH($Q$1,A!D$1:$F$1),0))),0)</f>
        <v/>
      </c>
      <c r="L246" s="87" t="str">
        <f t="shared" si="32"/>
        <v/>
      </c>
      <c r="M246" s="94" t="str">
        <f t="shared" si="33"/>
        <v/>
      </c>
      <c r="N246" s="86" t="s">
        <v>249</v>
      </c>
      <c r="O246" s="86">
        <f t="shared" si="34"/>
        <v>14.436000000000002</v>
      </c>
      <c r="P246" s="86">
        <f t="shared" si="35"/>
        <v>0</v>
      </c>
      <c r="Q246" s="87">
        <v>40</v>
      </c>
      <c r="R246" s="95">
        <f>+IFERROR(VLOOKUP(N246,'Productos PD'!$C$2:$E$349,3,0),VLOOKUP(S246,'Productos PD'!$B$3:$D$349,3,0))</f>
        <v>0</v>
      </c>
    </row>
    <row r="247" spans="1:18" ht="45" hidden="1" x14ac:dyDescent="0.25">
      <c r="A247" s="87">
        <f t="shared" si="27"/>
        <v>3</v>
      </c>
      <c r="B247" s="86" t="s">
        <v>189</v>
      </c>
      <c r="C247" s="88" t="str">
        <f>IFERROR(IF(OR(B247="",B247=B246),"",VLOOKUP(B247,A!B$2:$F$469,MATCH($Q$1,A!B$1:$F$1),0)),0)</f>
        <v/>
      </c>
      <c r="D247" s="89" t="str">
        <f t="shared" si="28"/>
        <v/>
      </c>
      <c r="E247" s="90" t="str">
        <f t="shared" si="29"/>
        <v/>
      </c>
      <c r="F247" s="91" t="s">
        <v>245</v>
      </c>
      <c r="G247" s="88" t="str">
        <f>IFERROR(IF(OR(F247="",F247=F246),"",VLOOKUP(F247,A!C$2:$F$469,MATCH($Q$1,A!C$1:$F$1),0)),0)</f>
        <v/>
      </c>
      <c r="H247" s="89" t="str">
        <f t="shared" si="30"/>
        <v/>
      </c>
      <c r="I247" s="90" t="str">
        <f t="shared" si="31"/>
        <v/>
      </c>
      <c r="J247" s="86" t="s">
        <v>250</v>
      </c>
      <c r="K247" s="87">
        <f>IFERROR(IF(J247="","",IF(J247=J246,"",VLOOKUP(J247,A!D$2:$F$469,MATCH($Q$1,A!D$1:$F$1),0))),0)</f>
        <v>18.797000000000001</v>
      </c>
      <c r="L247" s="87">
        <f t="shared" si="32"/>
        <v>0</v>
      </c>
      <c r="M247" s="94">
        <f t="shared" si="33"/>
        <v>0</v>
      </c>
      <c r="O247" s="86" t="str">
        <f t="shared" si="34"/>
        <v/>
      </c>
      <c r="P247" s="86" t="str">
        <f t="shared" si="35"/>
        <v/>
      </c>
      <c r="Q247" s="87">
        <v>18.797000000000001</v>
      </c>
      <c r="R247" s="95" t="e">
        <f>+IFERROR(VLOOKUP(N247,'Productos PD'!$C$2:$E$349,3,0),VLOOKUP(S247,'Productos PD'!$B$3:$D$349,3,0))</f>
        <v>#N/A</v>
      </c>
    </row>
    <row r="248" spans="1:18" ht="60" x14ac:dyDescent="0.25">
      <c r="A248" s="87">
        <f t="shared" si="27"/>
        <v>4</v>
      </c>
      <c r="B248" s="86" t="s">
        <v>189</v>
      </c>
      <c r="C248" s="88" t="str">
        <f>IFERROR(IF(OR(B248="",B248=B247),"",VLOOKUP(B248,A!B$2:$F$469,MATCH($Q$1,A!B$1:$F$1),0)),0)</f>
        <v/>
      </c>
      <c r="D248" s="89" t="str">
        <f t="shared" si="28"/>
        <v/>
      </c>
      <c r="E248" s="90" t="str">
        <f t="shared" si="29"/>
        <v/>
      </c>
      <c r="F248" s="91" t="s">
        <v>245</v>
      </c>
      <c r="G248" s="88" t="str">
        <f>IFERROR(IF(OR(F248="",F248=F247),"",VLOOKUP(F248,A!C$2:$F$469,MATCH($Q$1,A!C$1:$F$1),0)),0)</f>
        <v/>
      </c>
      <c r="H248" s="89" t="str">
        <f t="shared" si="30"/>
        <v/>
      </c>
      <c r="I248" s="90" t="str">
        <f t="shared" si="31"/>
        <v/>
      </c>
      <c r="J248" s="86" t="s">
        <v>250</v>
      </c>
      <c r="K248" s="87" t="str">
        <f>IFERROR(IF(J248="","",IF(J248=J247,"",VLOOKUP(J248,A!D$2:$F$469,MATCH($Q$1,A!D$1:$F$1),0))),0)</f>
        <v/>
      </c>
      <c r="L248" s="87" t="str">
        <f t="shared" si="32"/>
        <v/>
      </c>
      <c r="M248" s="94" t="str">
        <f t="shared" si="33"/>
        <v/>
      </c>
      <c r="N248" s="86" t="s">
        <v>879</v>
      </c>
      <c r="O248" s="86">
        <f t="shared" si="34"/>
        <v>9.3985000000000003</v>
      </c>
      <c r="P248" s="86">
        <f t="shared" si="35"/>
        <v>0</v>
      </c>
      <c r="Q248" s="87">
        <v>50</v>
      </c>
      <c r="R248" s="95">
        <f>+IFERROR(VLOOKUP(N248,'Productos PD'!$C$2:$E$349,3,0),VLOOKUP(S248,'Productos PD'!$B$3:$D$349,3,0))</f>
        <v>0</v>
      </c>
    </row>
    <row r="249" spans="1:18" ht="45" x14ac:dyDescent="0.25">
      <c r="A249" s="87">
        <f t="shared" si="27"/>
        <v>4</v>
      </c>
      <c r="B249" s="86" t="s">
        <v>189</v>
      </c>
      <c r="C249" s="88" t="str">
        <f>IFERROR(IF(OR(B249="",B249=B248),"",VLOOKUP(B249,A!B$2:$F$469,MATCH($Q$1,A!B$1:$F$1),0)),0)</f>
        <v/>
      </c>
      <c r="D249" s="89" t="str">
        <f t="shared" si="28"/>
        <v/>
      </c>
      <c r="E249" s="90" t="str">
        <f t="shared" si="29"/>
        <v/>
      </c>
      <c r="F249" s="91" t="s">
        <v>245</v>
      </c>
      <c r="G249" s="88" t="str">
        <f>IFERROR(IF(OR(F249="",F249=F248),"",VLOOKUP(F249,A!C$2:$F$469,MATCH($Q$1,A!C$1:$F$1),0)),0)</f>
        <v/>
      </c>
      <c r="H249" s="89" t="str">
        <f t="shared" si="30"/>
        <v/>
      </c>
      <c r="I249" s="90" t="str">
        <f t="shared" si="31"/>
        <v/>
      </c>
      <c r="J249" s="86" t="s">
        <v>250</v>
      </c>
      <c r="K249" s="87" t="str">
        <f>IFERROR(IF(J249="","",IF(J249=J248,"",VLOOKUP(J249,A!D$2:$F$469,MATCH($Q$1,A!D$1:$F$1),0))),0)</f>
        <v/>
      </c>
      <c r="L249" s="87" t="str">
        <f t="shared" si="32"/>
        <v/>
      </c>
      <c r="M249" s="94" t="str">
        <f t="shared" si="33"/>
        <v/>
      </c>
      <c r="N249" s="86" t="s">
        <v>252</v>
      </c>
      <c r="O249" s="86">
        <f t="shared" si="34"/>
        <v>4.6992500000000001</v>
      </c>
      <c r="P249" s="86">
        <f t="shared" si="35"/>
        <v>0</v>
      </c>
      <c r="Q249" s="87">
        <v>25</v>
      </c>
      <c r="R249" s="95">
        <f>+IFERROR(VLOOKUP(N249,'Productos PD'!$C$2:$E$349,3,0),VLOOKUP(S249,'Productos PD'!$B$3:$D$349,3,0))</f>
        <v>0</v>
      </c>
    </row>
    <row r="250" spans="1:18" ht="45" x14ac:dyDescent="0.25">
      <c r="A250" s="87">
        <f t="shared" si="27"/>
        <v>4</v>
      </c>
      <c r="B250" s="86" t="s">
        <v>189</v>
      </c>
      <c r="C250" s="88" t="str">
        <f>IFERROR(IF(OR(B250="",B250=B249),"",VLOOKUP(B250,A!B$2:$F$469,MATCH($Q$1,A!B$1:$F$1),0)),0)</f>
        <v/>
      </c>
      <c r="D250" s="89" t="str">
        <f t="shared" si="28"/>
        <v/>
      </c>
      <c r="E250" s="90" t="str">
        <f t="shared" si="29"/>
        <v/>
      </c>
      <c r="F250" s="91" t="s">
        <v>245</v>
      </c>
      <c r="G250" s="88" t="str">
        <f>IFERROR(IF(OR(F250="",F250=F249),"",VLOOKUP(F250,A!C$2:$F$469,MATCH($Q$1,A!C$1:$F$1),0)),0)</f>
        <v/>
      </c>
      <c r="H250" s="89" t="str">
        <f t="shared" si="30"/>
        <v/>
      </c>
      <c r="I250" s="90" t="str">
        <f t="shared" si="31"/>
        <v/>
      </c>
      <c r="J250" s="86" t="s">
        <v>250</v>
      </c>
      <c r="K250" s="87" t="str">
        <f>IFERROR(IF(J250="","",IF(J250=J249,"",VLOOKUP(J250,A!D$2:$F$469,MATCH($Q$1,A!D$1:$F$1),0))),0)</f>
        <v/>
      </c>
      <c r="L250" s="87" t="str">
        <f t="shared" si="32"/>
        <v/>
      </c>
      <c r="M250" s="94" t="str">
        <f t="shared" si="33"/>
        <v/>
      </c>
      <c r="N250" s="86" t="s">
        <v>253</v>
      </c>
      <c r="O250" s="86">
        <f t="shared" si="34"/>
        <v>4.6992500000000001</v>
      </c>
      <c r="P250" s="86">
        <f t="shared" si="35"/>
        <v>0</v>
      </c>
      <c r="Q250" s="87">
        <v>25</v>
      </c>
      <c r="R250" s="95">
        <f>+IFERROR(VLOOKUP(N250,'Productos PD'!$C$2:$E$349,3,0),VLOOKUP(S250,'Productos PD'!$B$3:$D$349,3,0))</f>
        <v>0</v>
      </c>
    </row>
    <row r="251" spans="1:18" ht="45" hidden="1" x14ac:dyDescent="0.25">
      <c r="A251" s="87">
        <f t="shared" si="27"/>
        <v>3</v>
      </c>
      <c r="B251" s="86" t="s">
        <v>189</v>
      </c>
      <c r="C251" s="88" t="str">
        <f>IFERROR(IF(OR(B251="",B251=B250),"",VLOOKUP(B251,A!B$2:$F$469,MATCH($Q$1,A!B$1:$F$1),0)),0)</f>
        <v/>
      </c>
      <c r="D251" s="89" t="str">
        <f t="shared" si="28"/>
        <v/>
      </c>
      <c r="E251" s="90" t="str">
        <f t="shared" si="29"/>
        <v/>
      </c>
      <c r="F251" s="91" t="s">
        <v>245</v>
      </c>
      <c r="G251" s="88" t="str">
        <f>IFERROR(IF(OR(F251="",F251=F250),"",VLOOKUP(F251,A!C$2:$F$469,MATCH($Q$1,A!C$1:$F$1),0)),0)</f>
        <v/>
      </c>
      <c r="H251" s="89" t="str">
        <f t="shared" si="30"/>
        <v/>
      </c>
      <c r="I251" s="90" t="str">
        <f t="shared" si="31"/>
        <v/>
      </c>
      <c r="J251" s="86" t="s">
        <v>254</v>
      </c>
      <c r="K251" s="87">
        <f>IFERROR(IF(J251="","",IF(J251=J250,"",VLOOKUP(J251,A!D$2:$F$469,MATCH($Q$1,A!D$1:$F$1),0))),0)</f>
        <v>45.113</v>
      </c>
      <c r="L251" s="87">
        <f t="shared" si="32"/>
        <v>0</v>
      </c>
      <c r="M251" s="94">
        <f t="shared" si="33"/>
        <v>0</v>
      </c>
      <c r="O251" s="86" t="str">
        <f t="shared" si="34"/>
        <v/>
      </c>
      <c r="P251" s="86" t="str">
        <f t="shared" si="35"/>
        <v/>
      </c>
      <c r="Q251" s="87">
        <v>45.113</v>
      </c>
      <c r="R251" s="95" t="e">
        <f>+IFERROR(VLOOKUP(N251,'Productos PD'!$C$2:$E$349,3,0),VLOOKUP(S251,'Productos PD'!$B$3:$D$349,3,0))</f>
        <v>#N/A</v>
      </c>
    </row>
    <row r="252" spans="1:18" ht="45" x14ac:dyDescent="0.25">
      <c r="A252" s="87">
        <f t="shared" si="27"/>
        <v>4</v>
      </c>
      <c r="B252" s="86" t="s">
        <v>189</v>
      </c>
      <c r="C252" s="88" t="str">
        <f>IFERROR(IF(OR(B252="",B252=B251),"",VLOOKUP(B252,A!B$2:$F$469,MATCH($Q$1,A!B$1:$F$1),0)),0)</f>
        <v/>
      </c>
      <c r="D252" s="89" t="str">
        <f t="shared" si="28"/>
        <v/>
      </c>
      <c r="E252" s="90" t="str">
        <f t="shared" si="29"/>
        <v/>
      </c>
      <c r="F252" s="91" t="s">
        <v>245</v>
      </c>
      <c r="G252" s="88" t="str">
        <f>IFERROR(IF(OR(F252="",F252=F251),"",VLOOKUP(F252,A!C$2:$F$469,MATCH($Q$1,A!C$1:$F$1),0)),0)</f>
        <v/>
      </c>
      <c r="H252" s="89" t="str">
        <f t="shared" si="30"/>
        <v/>
      </c>
      <c r="I252" s="90" t="str">
        <f t="shared" si="31"/>
        <v/>
      </c>
      <c r="J252" s="86" t="s">
        <v>254</v>
      </c>
      <c r="K252" s="87" t="str">
        <f>IFERROR(IF(J252="","",IF(J252=J251,"",VLOOKUP(J252,A!D$2:$F$469,MATCH($Q$1,A!D$1:$F$1),0))),0)</f>
        <v/>
      </c>
      <c r="L252" s="87" t="str">
        <f t="shared" si="32"/>
        <v/>
      </c>
      <c r="M252" s="94" t="str">
        <f t="shared" si="33"/>
        <v/>
      </c>
      <c r="N252" s="86" t="s">
        <v>880</v>
      </c>
      <c r="O252" s="86">
        <f t="shared" si="34"/>
        <v>11.27825</v>
      </c>
      <c r="P252" s="86">
        <f t="shared" si="35"/>
        <v>0</v>
      </c>
      <c r="Q252" s="87">
        <v>25</v>
      </c>
      <c r="R252" s="95">
        <f>+IFERROR(VLOOKUP(N252,'Productos PD'!$C$2:$E$349,3,0),VLOOKUP(S252,'Productos PD'!$B$3:$D$349,3,0))</f>
        <v>0</v>
      </c>
    </row>
    <row r="253" spans="1:18" ht="45" x14ac:dyDescent="0.25">
      <c r="A253" s="87">
        <f t="shared" si="27"/>
        <v>4</v>
      </c>
      <c r="B253" s="86" t="s">
        <v>189</v>
      </c>
      <c r="C253" s="88" t="str">
        <f>IFERROR(IF(OR(B253="",B253=B252),"",VLOOKUP(B253,A!B$2:$F$469,MATCH($Q$1,A!B$1:$F$1),0)),0)</f>
        <v/>
      </c>
      <c r="D253" s="89" t="str">
        <f t="shared" si="28"/>
        <v/>
      </c>
      <c r="E253" s="90" t="str">
        <f t="shared" si="29"/>
        <v/>
      </c>
      <c r="F253" s="91" t="s">
        <v>245</v>
      </c>
      <c r="G253" s="88" t="str">
        <f>IFERROR(IF(OR(F253="",F253=F252),"",VLOOKUP(F253,A!C$2:$F$469,MATCH($Q$1,A!C$1:$F$1),0)),0)</f>
        <v/>
      </c>
      <c r="H253" s="89" t="str">
        <f t="shared" si="30"/>
        <v/>
      </c>
      <c r="I253" s="90" t="str">
        <f t="shared" si="31"/>
        <v/>
      </c>
      <c r="J253" s="86" t="s">
        <v>254</v>
      </c>
      <c r="K253" s="87" t="str">
        <f>IFERROR(IF(J253="","",IF(J253=J252,"",VLOOKUP(J253,A!D$2:$F$469,MATCH($Q$1,A!D$1:$F$1),0))),0)</f>
        <v/>
      </c>
      <c r="L253" s="87" t="str">
        <f t="shared" si="32"/>
        <v/>
      </c>
      <c r="M253" s="94" t="str">
        <f t="shared" si="33"/>
        <v/>
      </c>
      <c r="N253" s="86" t="s">
        <v>256</v>
      </c>
      <c r="O253" s="86">
        <f t="shared" si="34"/>
        <v>33.83475</v>
      </c>
      <c r="P253" s="86">
        <f t="shared" si="35"/>
        <v>0</v>
      </c>
      <c r="Q253" s="87">
        <v>75</v>
      </c>
      <c r="R253" s="95">
        <f>+IFERROR(VLOOKUP(N253,'Productos PD'!$C$2:$E$349,3,0),VLOOKUP(S253,'Productos PD'!$B$3:$D$349,3,0))</f>
        <v>0</v>
      </c>
    </row>
    <row r="254" spans="1:18" ht="45" hidden="1" x14ac:dyDescent="0.25">
      <c r="A254" s="87">
        <f t="shared" si="27"/>
        <v>2</v>
      </c>
      <c r="B254" s="86" t="s">
        <v>189</v>
      </c>
      <c r="C254" s="88" t="str">
        <f>IFERROR(IF(OR(B254="",B254=B253),"",VLOOKUP(B254,A!B$2:$F$469,MATCH($Q$1,A!B$1:$F$1),0)),0)</f>
        <v/>
      </c>
      <c r="D254" s="89" t="str">
        <f t="shared" si="28"/>
        <v/>
      </c>
      <c r="E254" s="90" t="str">
        <f t="shared" si="29"/>
        <v/>
      </c>
      <c r="F254" s="91" t="s">
        <v>257</v>
      </c>
      <c r="G254" s="88">
        <f>IFERROR(IF(OR(F254="",F254=F253),"",VLOOKUP(F254,A!C$2:$F$469,MATCH($Q$1,A!C$1:$F$1),0)),0)</f>
        <v>25</v>
      </c>
      <c r="H254" s="89">
        <f t="shared" si="30"/>
        <v>0</v>
      </c>
      <c r="I254" s="90">
        <f t="shared" si="31"/>
        <v>0</v>
      </c>
      <c r="K254" s="87" t="str">
        <f>IFERROR(IF(J254="","",IF(J254=J253,"",VLOOKUP(J254,A!D$2:$F$469,MATCH($Q$1,A!D$1:$F$1),0))),0)</f>
        <v/>
      </c>
      <c r="L254" s="87" t="str">
        <f t="shared" si="32"/>
        <v/>
      </c>
      <c r="M254" s="94" t="str">
        <f t="shared" si="33"/>
        <v/>
      </c>
      <c r="O254" s="86" t="str">
        <f t="shared" si="34"/>
        <v/>
      </c>
      <c r="P254" s="86" t="str">
        <f t="shared" si="35"/>
        <v/>
      </c>
      <c r="Q254" s="87">
        <v>25</v>
      </c>
      <c r="R254" s="95" t="e">
        <f>+IFERROR(VLOOKUP(N254,'Productos PD'!$C$2:$E$349,3,0),VLOOKUP(S254,'Productos PD'!$B$3:$D$349,3,0))</f>
        <v>#N/A</v>
      </c>
    </row>
    <row r="255" spans="1:18" ht="45" hidden="1" x14ac:dyDescent="0.25">
      <c r="A255" s="87">
        <f t="shared" si="27"/>
        <v>3</v>
      </c>
      <c r="B255" s="86" t="s">
        <v>189</v>
      </c>
      <c r="C255" s="88" t="str">
        <f>IFERROR(IF(OR(B255="",B255=B254),"",VLOOKUP(B255,A!B$2:$F$469,MATCH($Q$1,A!B$1:$F$1),0)),0)</f>
        <v/>
      </c>
      <c r="D255" s="89" t="str">
        <f t="shared" si="28"/>
        <v/>
      </c>
      <c r="E255" s="90" t="str">
        <f t="shared" si="29"/>
        <v/>
      </c>
      <c r="F255" s="91" t="s">
        <v>257</v>
      </c>
      <c r="G255" s="88" t="str">
        <f>IFERROR(IF(OR(F255="",F255=F254),"",VLOOKUP(F255,A!C$2:$F$469,MATCH($Q$1,A!C$1:$F$1),0)),0)</f>
        <v/>
      </c>
      <c r="H255" s="89" t="str">
        <f t="shared" si="30"/>
        <v/>
      </c>
      <c r="I255" s="90" t="str">
        <f t="shared" si="31"/>
        <v/>
      </c>
      <c r="J255" s="86" t="s">
        <v>258</v>
      </c>
      <c r="K255" s="87">
        <f>IFERROR(IF(J255="","",IF(J255=J254,"",VLOOKUP(J255,A!D$2:$F$469,MATCH($Q$1,A!D$1:$F$1),0))),0)</f>
        <v>8.8800000000000008</v>
      </c>
      <c r="L255" s="87">
        <f t="shared" si="32"/>
        <v>0</v>
      </c>
      <c r="M255" s="94">
        <f t="shared" si="33"/>
        <v>0</v>
      </c>
      <c r="O255" s="86" t="str">
        <f t="shared" si="34"/>
        <v/>
      </c>
      <c r="P255" s="86" t="str">
        <f t="shared" si="35"/>
        <v/>
      </c>
      <c r="Q255" s="87">
        <v>8.8800000000000008</v>
      </c>
      <c r="R255" s="95" t="e">
        <f>+IFERROR(VLOOKUP(N255,'Productos PD'!$C$2:$E$349,3,0),VLOOKUP(S255,'Productos PD'!$B$3:$D$349,3,0))</f>
        <v>#N/A</v>
      </c>
    </row>
    <row r="256" spans="1:18" ht="45" x14ac:dyDescent="0.25">
      <c r="A256" s="87">
        <f t="shared" si="27"/>
        <v>4</v>
      </c>
      <c r="B256" s="86" t="s">
        <v>189</v>
      </c>
      <c r="C256" s="88" t="str">
        <f>IFERROR(IF(OR(B256="",B256=B255),"",VLOOKUP(B256,A!B$2:$F$469,MATCH($Q$1,A!B$1:$F$1),0)),0)</f>
        <v/>
      </c>
      <c r="D256" s="89" t="str">
        <f t="shared" si="28"/>
        <v/>
      </c>
      <c r="E256" s="90" t="str">
        <f t="shared" si="29"/>
        <v/>
      </c>
      <c r="F256" s="91" t="s">
        <v>257</v>
      </c>
      <c r="G256" s="88" t="str">
        <f>IFERROR(IF(OR(F256="",F256=F255),"",VLOOKUP(F256,A!C$2:$F$469,MATCH($Q$1,A!C$1:$F$1),0)),0)</f>
        <v/>
      </c>
      <c r="H256" s="89" t="str">
        <f t="shared" si="30"/>
        <v/>
      </c>
      <c r="I256" s="90" t="str">
        <f t="shared" si="31"/>
        <v/>
      </c>
      <c r="J256" s="86" t="s">
        <v>258</v>
      </c>
      <c r="K256" s="87" t="str">
        <f>IFERROR(IF(J256="","",IF(J256=J255,"",VLOOKUP(J256,A!D$2:$F$469,MATCH($Q$1,A!D$1:$F$1),0))),0)</f>
        <v/>
      </c>
      <c r="L256" s="87" t="str">
        <f t="shared" si="32"/>
        <v/>
      </c>
      <c r="M256" s="94" t="str">
        <f t="shared" si="33"/>
        <v/>
      </c>
      <c r="N256" s="86" t="s">
        <v>259</v>
      </c>
      <c r="O256" s="86">
        <f t="shared" si="34"/>
        <v>4.4400000000000004</v>
      </c>
      <c r="P256" s="86">
        <f t="shared" si="35"/>
        <v>0</v>
      </c>
      <c r="Q256" s="87">
        <v>50</v>
      </c>
      <c r="R256" s="95">
        <f>+IFERROR(VLOOKUP(N256,'Productos PD'!$C$2:$E$349,3,0),VLOOKUP(S256,'Productos PD'!$B$3:$D$349,3,0))</f>
        <v>0</v>
      </c>
    </row>
    <row r="257" spans="1:18" ht="75" x14ac:dyDescent="0.25">
      <c r="A257" s="87">
        <f t="shared" si="27"/>
        <v>4</v>
      </c>
      <c r="B257" s="86" t="s">
        <v>189</v>
      </c>
      <c r="C257" s="88" t="str">
        <f>IFERROR(IF(OR(B257="",B257=B256),"",VLOOKUP(B257,A!B$2:$F$469,MATCH($Q$1,A!B$1:$F$1),0)),0)</f>
        <v/>
      </c>
      <c r="D257" s="89" t="str">
        <f t="shared" si="28"/>
        <v/>
      </c>
      <c r="E257" s="90" t="str">
        <f t="shared" si="29"/>
        <v/>
      </c>
      <c r="F257" s="91" t="s">
        <v>257</v>
      </c>
      <c r="G257" s="88" t="str">
        <f>IFERROR(IF(OR(F257="",F257=F256),"",VLOOKUP(F257,A!C$2:$F$469,MATCH($Q$1,A!C$1:$F$1),0)),0)</f>
        <v/>
      </c>
      <c r="H257" s="89" t="str">
        <f t="shared" si="30"/>
        <v/>
      </c>
      <c r="I257" s="90" t="str">
        <f t="shared" si="31"/>
        <v/>
      </c>
      <c r="J257" s="86" t="s">
        <v>258</v>
      </c>
      <c r="K257" s="87" t="str">
        <f>IFERROR(IF(J257="","",IF(J257=J256,"",VLOOKUP(J257,A!D$2:$F$469,MATCH($Q$1,A!D$1:$F$1),0))),0)</f>
        <v/>
      </c>
      <c r="L257" s="87" t="str">
        <f t="shared" si="32"/>
        <v/>
      </c>
      <c r="M257" s="94" t="str">
        <f t="shared" si="33"/>
        <v/>
      </c>
      <c r="N257" s="86" t="s">
        <v>260</v>
      </c>
      <c r="O257" s="86">
        <f t="shared" si="34"/>
        <v>4.4400000000000004</v>
      </c>
      <c r="P257" s="86">
        <f t="shared" si="35"/>
        <v>0</v>
      </c>
      <c r="Q257" s="87">
        <v>50</v>
      </c>
      <c r="R257" s="95">
        <f>+IFERROR(VLOOKUP(N257,'Productos PD'!$C$2:$E$349,3,0),VLOOKUP(S257,'Productos PD'!$B$3:$D$349,3,0))</f>
        <v>0</v>
      </c>
    </row>
    <row r="258" spans="1:18" ht="45" hidden="1" x14ac:dyDescent="0.25">
      <c r="A258" s="87">
        <f t="shared" si="27"/>
        <v>3</v>
      </c>
      <c r="B258" s="86" t="s">
        <v>189</v>
      </c>
      <c r="C258" s="88" t="str">
        <f>IFERROR(IF(OR(B258="",B258=B257),"",VLOOKUP(B258,A!B$2:$F$469,MATCH($Q$1,A!B$1:$F$1),0)),0)</f>
        <v/>
      </c>
      <c r="D258" s="89" t="str">
        <f t="shared" si="28"/>
        <v/>
      </c>
      <c r="E258" s="90" t="str">
        <f t="shared" si="29"/>
        <v/>
      </c>
      <c r="F258" s="91" t="s">
        <v>257</v>
      </c>
      <c r="G258" s="88" t="str">
        <f>IFERROR(IF(OR(F258="",F258=F257),"",VLOOKUP(F258,A!C$2:$F$469,MATCH($Q$1,A!C$1:$F$1),0)),0)</f>
        <v/>
      </c>
      <c r="H258" s="89" t="str">
        <f t="shared" si="30"/>
        <v/>
      </c>
      <c r="I258" s="90" t="str">
        <f t="shared" si="31"/>
        <v/>
      </c>
      <c r="J258" s="86" t="s">
        <v>261</v>
      </c>
      <c r="K258" s="87">
        <f>IFERROR(IF(J258="","",IF(J258=J257,"",VLOOKUP(J258,A!D$2:$F$469,MATCH($Q$1,A!D$1:$F$1),0))),0)</f>
        <v>15.992000000000001</v>
      </c>
      <c r="L258" s="87">
        <f t="shared" si="32"/>
        <v>0</v>
      </c>
      <c r="M258" s="94">
        <f t="shared" si="33"/>
        <v>0</v>
      </c>
      <c r="O258" s="86" t="str">
        <f t="shared" si="34"/>
        <v/>
      </c>
      <c r="P258" s="86" t="str">
        <f t="shared" si="35"/>
        <v/>
      </c>
      <c r="Q258" s="87">
        <v>15.992000000000001</v>
      </c>
      <c r="R258" s="95" t="e">
        <f>+IFERROR(VLOOKUP(N258,'Productos PD'!$C$2:$E$349,3,0),VLOOKUP(S258,'Productos PD'!$B$3:$D$349,3,0))</f>
        <v>#N/A</v>
      </c>
    </row>
    <row r="259" spans="1:18" ht="45" x14ac:dyDescent="0.25">
      <c r="A259" s="87">
        <f t="shared" ref="A259:A322" si="36">+IF(O259&lt;&gt;"",4,IF(K259&lt;&gt;"",3,IF(G259&lt;&gt;"",2,IF(C259&lt;&gt;"",1,""))))</f>
        <v>4</v>
      </c>
      <c r="B259" s="86" t="s">
        <v>189</v>
      </c>
      <c r="C259" s="88" t="str">
        <f>IFERROR(IF(OR(B259="",B259=B258),"",VLOOKUP(B259,A!B$2:$F$469,MATCH($Q$1,A!B$1:$F$1),0)),0)</f>
        <v/>
      </c>
      <c r="D259" s="89" t="str">
        <f t="shared" ref="D259:D322" si="37">IFERROR(IF(C259="","",C259*E259),0)</f>
        <v/>
      </c>
      <c r="E259" s="90" t="str">
        <f t="shared" ref="E259:E322" si="38">IFERROR(IF(C259="","",SUMPRODUCT(($B$2:$B$469=B259)*1,$H$2:$H$469)/100),0)</f>
        <v/>
      </c>
      <c r="F259" s="91" t="s">
        <v>257</v>
      </c>
      <c r="G259" s="88" t="str">
        <f>IFERROR(IF(OR(F259="",F259=F258),"",VLOOKUP(F259,A!C$2:$F$469,MATCH($Q$1,A!C$1:$F$1),0)),0)</f>
        <v/>
      </c>
      <c r="H259" s="89" t="str">
        <f t="shared" si="30"/>
        <v/>
      </c>
      <c r="I259" s="90" t="str">
        <f t="shared" si="31"/>
        <v/>
      </c>
      <c r="J259" s="86" t="s">
        <v>261</v>
      </c>
      <c r="K259" s="87" t="str">
        <f>IFERROR(IF(J259="","",IF(J259=J258,"",VLOOKUP(J259,A!D$2:$F$469,MATCH($Q$1,A!D$1:$F$1),0))),0)</f>
        <v/>
      </c>
      <c r="L259" s="87" t="str">
        <f t="shared" si="32"/>
        <v/>
      </c>
      <c r="M259" s="94" t="str">
        <f t="shared" si="33"/>
        <v/>
      </c>
      <c r="N259" s="86" t="s">
        <v>262</v>
      </c>
      <c r="O259" s="86">
        <f t="shared" si="34"/>
        <v>1.11944</v>
      </c>
      <c r="P259" s="86">
        <f t="shared" si="35"/>
        <v>0</v>
      </c>
      <c r="Q259" s="87">
        <v>7</v>
      </c>
      <c r="R259" s="95">
        <f>+IFERROR(VLOOKUP(N259,'Productos PD'!$C$2:$E$349,3,0),VLOOKUP(S259,'Productos PD'!$B$3:$D$349,3,0))</f>
        <v>0</v>
      </c>
    </row>
    <row r="260" spans="1:18" ht="45" x14ac:dyDescent="0.25">
      <c r="A260" s="87">
        <f t="shared" si="36"/>
        <v>4</v>
      </c>
      <c r="B260" s="86" t="s">
        <v>189</v>
      </c>
      <c r="C260" s="88" t="str">
        <f>IFERROR(IF(OR(B260="",B260=B259),"",VLOOKUP(B260,A!B$2:$F$469,MATCH($Q$1,A!B$1:$F$1),0)),0)</f>
        <v/>
      </c>
      <c r="D260" s="89" t="str">
        <f t="shared" si="37"/>
        <v/>
      </c>
      <c r="E260" s="90" t="str">
        <f t="shared" si="38"/>
        <v/>
      </c>
      <c r="F260" s="91" t="s">
        <v>257</v>
      </c>
      <c r="G260" s="88" t="str">
        <f>IFERROR(IF(OR(F260="",F260=F259),"",VLOOKUP(F260,A!C$2:$F$469,MATCH($Q$1,A!C$1:$F$1),0)),0)</f>
        <v/>
      </c>
      <c r="H260" s="89" t="str">
        <f t="shared" ref="H260:H323" si="39">IFERROR(IF(G260="","",G260*I260),0)</f>
        <v/>
      </c>
      <c r="I260" s="90" t="str">
        <f t="shared" ref="I260:I323" si="40">IFERROR(IF(G260="","",SUMPRODUCT(($F$3:$F$469=F260)*1,$L$3:$L$469)/100),0)</f>
        <v/>
      </c>
      <c r="J260" s="86" t="s">
        <v>261</v>
      </c>
      <c r="K260" s="87" t="str">
        <f>IFERROR(IF(J260="","",IF(J260=J259,"",VLOOKUP(J260,A!D$2:$F$469,MATCH($Q$1,A!D$1:$F$1),0))),0)</f>
        <v/>
      </c>
      <c r="L260" s="87" t="str">
        <f t="shared" si="32"/>
        <v/>
      </c>
      <c r="M260" s="94" t="str">
        <f t="shared" si="33"/>
        <v/>
      </c>
      <c r="N260" s="86" t="s">
        <v>263</v>
      </c>
      <c r="O260" s="86">
        <f t="shared" si="34"/>
        <v>3.9980000000000002</v>
      </c>
      <c r="P260" s="86">
        <f t="shared" si="35"/>
        <v>0</v>
      </c>
      <c r="Q260" s="87">
        <v>25</v>
      </c>
      <c r="R260" s="95">
        <f>+IFERROR(VLOOKUP(N260,'Productos PD'!$C$2:$E$349,3,0),VLOOKUP(S260,'Productos PD'!$B$3:$D$349,3,0))</f>
        <v>0</v>
      </c>
    </row>
    <row r="261" spans="1:18" ht="45" x14ac:dyDescent="0.25">
      <c r="A261" s="87">
        <f t="shared" si="36"/>
        <v>4</v>
      </c>
      <c r="B261" s="86" t="s">
        <v>189</v>
      </c>
      <c r="C261" s="88" t="str">
        <f>IFERROR(IF(OR(B261="",B261=B260),"",VLOOKUP(B261,A!B$2:$F$469,MATCH($Q$1,A!B$1:$F$1),0)),0)</f>
        <v/>
      </c>
      <c r="D261" s="89" t="str">
        <f t="shared" si="37"/>
        <v/>
      </c>
      <c r="E261" s="90" t="str">
        <f t="shared" si="38"/>
        <v/>
      </c>
      <c r="F261" s="91" t="s">
        <v>257</v>
      </c>
      <c r="G261" s="88" t="str">
        <f>IFERROR(IF(OR(F261="",F261=F260),"",VLOOKUP(F261,A!C$2:$F$469,MATCH($Q$1,A!C$1:$F$1),0)),0)</f>
        <v/>
      </c>
      <c r="H261" s="89" t="str">
        <f t="shared" si="39"/>
        <v/>
      </c>
      <c r="I261" s="90" t="str">
        <f t="shared" si="40"/>
        <v/>
      </c>
      <c r="J261" s="86" t="s">
        <v>261</v>
      </c>
      <c r="K261" s="87" t="str">
        <f>IFERROR(IF(J261="","",IF(J261=J260,"",VLOOKUP(J261,A!D$2:$F$469,MATCH($Q$1,A!D$1:$F$1),0))),0)</f>
        <v/>
      </c>
      <c r="L261" s="87" t="str">
        <f t="shared" ref="L261:L324" si="41">IF(OR(J261="",J261=J260),"",SUMPRODUCT(($J$4:$J$469=J261)*1,$P$4:$P$469))</f>
        <v/>
      </c>
      <c r="M261" s="94" t="str">
        <f t="shared" ref="M261:M324" si="42">IFERROR(IF(L261="","",L261/K261),0)</f>
        <v/>
      </c>
      <c r="N261" s="86" t="s">
        <v>264</v>
      </c>
      <c r="O261" s="86">
        <f t="shared" si="34"/>
        <v>3.9980000000000002</v>
      </c>
      <c r="P261" s="86">
        <f t="shared" si="35"/>
        <v>0</v>
      </c>
      <c r="Q261" s="87">
        <v>25</v>
      </c>
      <c r="R261" s="95">
        <f>+IFERROR(VLOOKUP(N261,'Productos PD'!$C$2:$E$349,3,0),VLOOKUP(S261,'Productos PD'!$B$3:$D$349,3,0))</f>
        <v>0</v>
      </c>
    </row>
    <row r="262" spans="1:18" ht="45" x14ac:dyDescent="0.25">
      <c r="A262" s="87">
        <f t="shared" si="36"/>
        <v>4</v>
      </c>
      <c r="B262" s="86" t="s">
        <v>189</v>
      </c>
      <c r="C262" s="88" t="str">
        <f>IFERROR(IF(OR(B262="",B262=B261),"",VLOOKUP(B262,A!B$2:$F$469,MATCH($Q$1,A!B$1:$F$1),0)),0)</f>
        <v/>
      </c>
      <c r="D262" s="89" t="str">
        <f t="shared" si="37"/>
        <v/>
      </c>
      <c r="E262" s="90" t="str">
        <f t="shared" si="38"/>
        <v/>
      </c>
      <c r="F262" s="91" t="s">
        <v>257</v>
      </c>
      <c r="G262" s="88" t="str">
        <f>IFERROR(IF(OR(F262="",F262=F261),"",VLOOKUP(F262,A!C$2:$F$469,MATCH($Q$1,A!C$1:$F$1),0)),0)</f>
        <v/>
      </c>
      <c r="H262" s="89" t="str">
        <f t="shared" si="39"/>
        <v/>
      </c>
      <c r="I262" s="90" t="str">
        <f t="shared" si="40"/>
        <v/>
      </c>
      <c r="J262" s="86" t="s">
        <v>261</v>
      </c>
      <c r="K262" s="87" t="str">
        <f>IFERROR(IF(J262="","",IF(J262=J261,"",VLOOKUP(J262,A!D$2:$F$469,MATCH($Q$1,A!D$1:$F$1),0))),0)</f>
        <v/>
      </c>
      <c r="L262" s="87" t="str">
        <f t="shared" si="41"/>
        <v/>
      </c>
      <c r="M262" s="94" t="str">
        <f t="shared" si="42"/>
        <v/>
      </c>
      <c r="N262" s="86" t="s">
        <v>265</v>
      </c>
      <c r="O262" s="86">
        <f t="shared" ref="O262:O325" si="43">IF(N262="","",IFERROR(VLOOKUP(J262,$J$4:$K$469,2,0)*Q262/100,""))</f>
        <v>1.4392799999999999</v>
      </c>
      <c r="P262" s="86">
        <f t="shared" ref="P262:P325" si="44">IFERROR(R262*O262,"")</f>
        <v>0</v>
      </c>
      <c r="Q262" s="87">
        <v>9</v>
      </c>
      <c r="R262" s="95">
        <f>+IFERROR(VLOOKUP(N262,'Productos PD'!$C$2:$E$349,3,0),VLOOKUP(S262,'Productos PD'!$B$3:$D$349,3,0))</f>
        <v>0</v>
      </c>
    </row>
    <row r="263" spans="1:18" ht="45" x14ac:dyDescent="0.25">
      <c r="A263" s="87">
        <f t="shared" si="36"/>
        <v>4</v>
      </c>
      <c r="B263" s="86" t="s">
        <v>189</v>
      </c>
      <c r="C263" s="88" t="str">
        <f>IFERROR(IF(OR(B263="",B263=B262),"",VLOOKUP(B263,A!B$2:$F$469,MATCH($Q$1,A!B$1:$F$1),0)),0)</f>
        <v/>
      </c>
      <c r="D263" s="89" t="str">
        <f t="shared" si="37"/>
        <v/>
      </c>
      <c r="E263" s="90" t="str">
        <f t="shared" si="38"/>
        <v/>
      </c>
      <c r="F263" s="91" t="s">
        <v>257</v>
      </c>
      <c r="G263" s="88" t="str">
        <f>IFERROR(IF(OR(F263="",F263=F262),"",VLOOKUP(F263,A!C$2:$F$469,MATCH($Q$1,A!C$1:$F$1),0)),0)</f>
        <v/>
      </c>
      <c r="H263" s="89" t="str">
        <f t="shared" si="39"/>
        <v/>
      </c>
      <c r="I263" s="90" t="str">
        <f t="shared" si="40"/>
        <v/>
      </c>
      <c r="J263" s="86" t="s">
        <v>261</v>
      </c>
      <c r="K263" s="87" t="str">
        <f>IFERROR(IF(J263="","",IF(J263=J262,"",VLOOKUP(J263,A!D$2:$F$469,MATCH($Q$1,A!D$1:$F$1),0))),0)</f>
        <v/>
      </c>
      <c r="L263" s="87" t="str">
        <f t="shared" si="41"/>
        <v/>
      </c>
      <c r="M263" s="94" t="str">
        <f t="shared" si="42"/>
        <v/>
      </c>
      <c r="N263" s="86" t="s">
        <v>266</v>
      </c>
      <c r="O263" s="86">
        <f t="shared" si="43"/>
        <v>1.4392799999999999</v>
      </c>
      <c r="P263" s="86">
        <f t="shared" si="44"/>
        <v>0</v>
      </c>
      <c r="Q263" s="87">
        <v>9</v>
      </c>
      <c r="R263" s="95">
        <f>+IFERROR(VLOOKUP(N263,'Productos PD'!$C$2:$E$349,3,0),VLOOKUP(S263,'Productos PD'!$B$3:$D$349,3,0))</f>
        <v>0</v>
      </c>
    </row>
    <row r="264" spans="1:18" ht="45" x14ac:dyDescent="0.25">
      <c r="A264" s="87">
        <f t="shared" si="36"/>
        <v>4</v>
      </c>
      <c r="B264" s="86" t="s">
        <v>189</v>
      </c>
      <c r="C264" s="88" t="str">
        <f>IFERROR(IF(OR(B264="",B264=B263),"",VLOOKUP(B264,A!B$2:$F$469,MATCH($Q$1,A!B$1:$F$1),0)),0)</f>
        <v/>
      </c>
      <c r="D264" s="89" t="str">
        <f t="shared" si="37"/>
        <v/>
      </c>
      <c r="E264" s="90" t="str">
        <f t="shared" si="38"/>
        <v/>
      </c>
      <c r="F264" s="91" t="s">
        <v>257</v>
      </c>
      <c r="G264" s="88" t="str">
        <f>IFERROR(IF(OR(F264="",F264=F263),"",VLOOKUP(F264,A!C$2:$F$469,MATCH($Q$1,A!C$1:$F$1),0)),0)</f>
        <v/>
      </c>
      <c r="H264" s="89" t="str">
        <f t="shared" si="39"/>
        <v/>
      </c>
      <c r="I264" s="90" t="str">
        <f t="shared" si="40"/>
        <v/>
      </c>
      <c r="J264" s="86" t="s">
        <v>261</v>
      </c>
      <c r="K264" s="87" t="str">
        <f>IFERROR(IF(J264="","",IF(J264=J263,"",VLOOKUP(J264,A!D$2:$F$469,MATCH($Q$1,A!D$1:$F$1),0))),0)</f>
        <v/>
      </c>
      <c r="L264" s="87" t="str">
        <f t="shared" si="41"/>
        <v/>
      </c>
      <c r="M264" s="94" t="str">
        <f t="shared" si="42"/>
        <v/>
      </c>
      <c r="N264" s="86" t="s">
        <v>267</v>
      </c>
      <c r="O264" s="86">
        <f t="shared" si="43"/>
        <v>3.9980000000000002</v>
      </c>
      <c r="P264" s="86">
        <f t="shared" si="44"/>
        <v>0</v>
      </c>
      <c r="Q264" s="87">
        <v>25</v>
      </c>
      <c r="R264" s="95">
        <f>+IFERROR(VLOOKUP(N264,'Productos PD'!$C$2:$E$349,3,0),VLOOKUP(S264,'Productos PD'!$B$3:$D$349,3,0))</f>
        <v>0</v>
      </c>
    </row>
    <row r="265" spans="1:18" ht="45" hidden="1" x14ac:dyDescent="0.25">
      <c r="A265" s="87">
        <f t="shared" si="36"/>
        <v>3</v>
      </c>
      <c r="B265" s="86" t="s">
        <v>189</v>
      </c>
      <c r="C265" s="88" t="str">
        <f>IFERROR(IF(OR(B265="",B265=B264),"",VLOOKUP(B265,A!B$2:$F$469,MATCH($Q$1,A!B$1:$F$1),0)),0)</f>
        <v/>
      </c>
      <c r="D265" s="89" t="str">
        <f t="shared" si="37"/>
        <v/>
      </c>
      <c r="E265" s="90" t="str">
        <f t="shared" si="38"/>
        <v/>
      </c>
      <c r="F265" s="91" t="s">
        <v>257</v>
      </c>
      <c r="G265" s="88" t="str">
        <f>IFERROR(IF(OR(F265="",F265=F264),"",VLOOKUP(F265,A!C$2:$F$469,MATCH($Q$1,A!C$1:$F$1),0)),0)</f>
        <v/>
      </c>
      <c r="H265" s="89" t="str">
        <f t="shared" si="39"/>
        <v/>
      </c>
      <c r="I265" s="90" t="str">
        <f t="shared" si="40"/>
        <v/>
      </c>
      <c r="J265" s="86" t="s">
        <v>268</v>
      </c>
      <c r="K265" s="87">
        <f>IFERROR(IF(J265="","",IF(J265=J264,"",VLOOKUP(J265,A!D$2:$F$469,MATCH($Q$1,A!D$1:$F$1),0))),0)</f>
        <v>53.505000000000003</v>
      </c>
      <c r="L265" s="87">
        <f t="shared" si="41"/>
        <v>0</v>
      </c>
      <c r="M265" s="94">
        <f t="shared" si="42"/>
        <v>0</v>
      </c>
      <c r="O265" s="86" t="str">
        <f t="shared" si="43"/>
        <v/>
      </c>
      <c r="P265" s="86" t="str">
        <f t="shared" si="44"/>
        <v/>
      </c>
      <c r="Q265" s="87">
        <v>53.505000000000003</v>
      </c>
      <c r="R265" s="95" t="e">
        <f>+IFERROR(VLOOKUP(N265,'Productos PD'!$C$2:$E$349,3,0),VLOOKUP(S265,'Productos PD'!$B$3:$D$349,3,0))</f>
        <v>#N/A</v>
      </c>
    </row>
    <row r="266" spans="1:18" ht="45" x14ac:dyDescent="0.25">
      <c r="A266" s="87">
        <f t="shared" si="36"/>
        <v>4</v>
      </c>
      <c r="B266" s="86" t="s">
        <v>189</v>
      </c>
      <c r="C266" s="88" t="str">
        <f>IFERROR(IF(OR(B266="",B266=B265),"",VLOOKUP(B266,A!B$2:$F$469,MATCH($Q$1,A!B$1:$F$1),0)),0)</f>
        <v/>
      </c>
      <c r="D266" s="89" t="str">
        <f t="shared" si="37"/>
        <v/>
      </c>
      <c r="E266" s="90" t="str">
        <f t="shared" si="38"/>
        <v/>
      </c>
      <c r="F266" s="91" t="s">
        <v>257</v>
      </c>
      <c r="G266" s="88" t="str">
        <f>IFERROR(IF(OR(F266="",F266=F265),"",VLOOKUP(F266,A!C$2:$F$469,MATCH($Q$1,A!C$1:$F$1),0)),0)</f>
        <v/>
      </c>
      <c r="H266" s="89" t="str">
        <f t="shared" si="39"/>
        <v/>
      </c>
      <c r="I266" s="90" t="str">
        <f t="shared" si="40"/>
        <v/>
      </c>
      <c r="J266" s="86" t="s">
        <v>268</v>
      </c>
      <c r="K266" s="87" t="str">
        <f>IFERROR(IF(J266="","",IF(J266=J265,"",VLOOKUP(J266,A!D$2:$F$469,MATCH($Q$1,A!D$1:$F$1),0))),0)</f>
        <v/>
      </c>
      <c r="L266" s="87" t="str">
        <f t="shared" si="41"/>
        <v/>
      </c>
      <c r="M266" s="94" t="str">
        <f t="shared" si="42"/>
        <v/>
      </c>
      <c r="N266" s="86" t="s">
        <v>269</v>
      </c>
      <c r="O266" s="86">
        <f t="shared" si="43"/>
        <v>2.6752500000000001</v>
      </c>
      <c r="P266" s="86">
        <f t="shared" si="44"/>
        <v>0</v>
      </c>
      <c r="Q266" s="87">
        <v>5</v>
      </c>
      <c r="R266" s="95">
        <f>+IFERROR(VLOOKUP(N266,'Productos PD'!$C$2:$E$349,3,0),VLOOKUP(S266,'Productos PD'!$B$3:$D$349,3,0))</f>
        <v>0</v>
      </c>
    </row>
    <row r="267" spans="1:18" ht="45" x14ac:dyDescent="0.25">
      <c r="A267" s="87">
        <f t="shared" si="36"/>
        <v>4</v>
      </c>
      <c r="B267" s="86" t="s">
        <v>189</v>
      </c>
      <c r="C267" s="88" t="str">
        <f>IFERROR(IF(OR(B267="",B267=B266),"",VLOOKUP(B267,A!B$2:$F$469,MATCH($Q$1,A!B$1:$F$1),0)),0)</f>
        <v/>
      </c>
      <c r="D267" s="89" t="str">
        <f t="shared" si="37"/>
        <v/>
      </c>
      <c r="E267" s="90" t="str">
        <f t="shared" si="38"/>
        <v/>
      </c>
      <c r="F267" s="91" t="s">
        <v>257</v>
      </c>
      <c r="G267" s="88" t="str">
        <f>IFERROR(IF(OR(F267="",F267=F266),"",VLOOKUP(F267,A!C$2:$F$469,MATCH($Q$1,A!C$1:$F$1),0)),0)</f>
        <v/>
      </c>
      <c r="H267" s="89" t="str">
        <f t="shared" si="39"/>
        <v/>
      </c>
      <c r="I267" s="90" t="str">
        <f t="shared" si="40"/>
        <v/>
      </c>
      <c r="J267" s="86" t="s">
        <v>268</v>
      </c>
      <c r="K267" s="87" t="str">
        <f>IFERROR(IF(J267="","",IF(J267=J266,"",VLOOKUP(J267,A!D$2:$F$469,MATCH($Q$1,A!D$1:$F$1),0))),0)</f>
        <v/>
      </c>
      <c r="L267" s="87" t="str">
        <f t="shared" si="41"/>
        <v/>
      </c>
      <c r="M267" s="94" t="str">
        <f t="shared" si="42"/>
        <v/>
      </c>
      <c r="N267" s="86" t="s">
        <v>270</v>
      </c>
      <c r="O267" s="86">
        <f t="shared" si="43"/>
        <v>42.804000000000002</v>
      </c>
      <c r="P267" s="86">
        <f t="shared" si="44"/>
        <v>0</v>
      </c>
      <c r="Q267" s="87">
        <v>80</v>
      </c>
      <c r="R267" s="95">
        <f>+IFERROR(VLOOKUP(N267,'Productos PD'!$C$2:$E$349,3,0),VLOOKUP(S267,'Productos PD'!$B$3:$D$349,3,0))</f>
        <v>0</v>
      </c>
    </row>
    <row r="268" spans="1:18" ht="45" x14ac:dyDescent="0.25">
      <c r="A268" s="87">
        <f t="shared" si="36"/>
        <v>4</v>
      </c>
      <c r="B268" s="86" t="s">
        <v>189</v>
      </c>
      <c r="C268" s="88" t="str">
        <f>IFERROR(IF(OR(B268="",B268=B267),"",VLOOKUP(B268,A!B$2:$F$469,MATCH($Q$1,A!B$1:$F$1),0)),0)</f>
        <v/>
      </c>
      <c r="D268" s="89" t="str">
        <f t="shared" si="37"/>
        <v/>
      </c>
      <c r="E268" s="90" t="str">
        <f t="shared" si="38"/>
        <v/>
      </c>
      <c r="F268" s="91" t="s">
        <v>257</v>
      </c>
      <c r="G268" s="88" t="str">
        <f>IFERROR(IF(OR(F268="",F268=F267),"",VLOOKUP(F268,A!C$2:$F$469,MATCH($Q$1,A!C$1:$F$1),0)),0)</f>
        <v/>
      </c>
      <c r="H268" s="89" t="str">
        <f t="shared" si="39"/>
        <v/>
      </c>
      <c r="I268" s="90" t="str">
        <f t="shared" si="40"/>
        <v/>
      </c>
      <c r="J268" s="86" t="s">
        <v>268</v>
      </c>
      <c r="K268" s="87" t="str">
        <f>IFERROR(IF(J268="","",IF(J268=J267,"",VLOOKUP(J268,A!D$2:$F$469,MATCH($Q$1,A!D$1:$F$1),0))),0)</f>
        <v/>
      </c>
      <c r="L268" s="87" t="str">
        <f t="shared" si="41"/>
        <v/>
      </c>
      <c r="M268" s="94" t="str">
        <f t="shared" si="42"/>
        <v/>
      </c>
      <c r="N268" s="86" t="s">
        <v>271</v>
      </c>
      <c r="O268" s="86">
        <f t="shared" si="43"/>
        <v>2.6752500000000001</v>
      </c>
      <c r="P268" s="86">
        <f t="shared" si="44"/>
        <v>0</v>
      </c>
      <c r="Q268" s="87">
        <v>5</v>
      </c>
      <c r="R268" s="95">
        <f>+IFERROR(VLOOKUP(N268,'Productos PD'!$C$2:$E$349,3,0),VLOOKUP(S268,'Productos PD'!$B$3:$D$349,3,0))</f>
        <v>0</v>
      </c>
    </row>
    <row r="269" spans="1:18" ht="45" x14ac:dyDescent="0.25">
      <c r="A269" s="87">
        <f t="shared" si="36"/>
        <v>4</v>
      </c>
      <c r="B269" s="86" t="s">
        <v>189</v>
      </c>
      <c r="C269" s="88" t="str">
        <f>IFERROR(IF(OR(B269="",B269=B268),"",VLOOKUP(B269,A!B$2:$F$469,MATCH($Q$1,A!B$1:$F$1),0)),0)</f>
        <v/>
      </c>
      <c r="D269" s="89" t="str">
        <f t="shared" si="37"/>
        <v/>
      </c>
      <c r="E269" s="90" t="str">
        <f t="shared" si="38"/>
        <v/>
      </c>
      <c r="F269" s="91" t="s">
        <v>257</v>
      </c>
      <c r="G269" s="88" t="str">
        <f>IFERROR(IF(OR(F269="",F269=F268),"",VLOOKUP(F269,A!C$2:$F$469,MATCH($Q$1,A!C$1:$F$1),0)),0)</f>
        <v/>
      </c>
      <c r="H269" s="89" t="str">
        <f t="shared" si="39"/>
        <v/>
      </c>
      <c r="I269" s="90" t="str">
        <f t="shared" si="40"/>
        <v/>
      </c>
      <c r="J269" s="86" t="s">
        <v>268</v>
      </c>
      <c r="K269" s="87" t="str">
        <f>IFERROR(IF(J269="","",IF(J269=J268,"",VLOOKUP(J269,A!D$2:$F$469,MATCH($Q$1,A!D$1:$F$1),0))),0)</f>
        <v/>
      </c>
      <c r="L269" s="87" t="str">
        <f t="shared" si="41"/>
        <v/>
      </c>
      <c r="M269" s="94" t="str">
        <f t="shared" si="42"/>
        <v/>
      </c>
      <c r="N269" s="86" t="s">
        <v>272</v>
      </c>
      <c r="O269" s="86">
        <f t="shared" si="43"/>
        <v>2.6752500000000001</v>
      </c>
      <c r="P269" s="86">
        <f t="shared" si="44"/>
        <v>0</v>
      </c>
      <c r="Q269" s="87">
        <v>5</v>
      </c>
      <c r="R269" s="95">
        <f>+IFERROR(VLOOKUP(N269,'Productos PD'!$C$2:$E$349,3,0),VLOOKUP(S269,'Productos PD'!$B$3:$D$349,3,0))</f>
        <v>0</v>
      </c>
    </row>
    <row r="270" spans="1:18" ht="45" x14ac:dyDescent="0.25">
      <c r="A270" s="87">
        <f t="shared" si="36"/>
        <v>4</v>
      </c>
      <c r="B270" s="86" t="s">
        <v>189</v>
      </c>
      <c r="C270" s="88" t="str">
        <f>IFERROR(IF(OR(B270="",B270=B269),"",VLOOKUP(B270,A!B$2:$F$469,MATCH($Q$1,A!B$1:$F$1),0)),0)</f>
        <v/>
      </c>
      <c r="D270" s="89" t="str">
        <f t="shared" si="37"/>
        <v/>
      </c>
      <c r="E270" s="90" t="str">
        <f t="shared" si="38"/>
        <v/>
      </c>
      <c r="F270" s="91" t="s">
        <v>257</v>
      </c>
      <c r="G270" s="88" t="str">
        <f>IFERROR(IF(OR(F270="",F270=F269),"",VLOOKUP(F270,A!C$2:$F$469,MATCH($Q$1,A!C$1:$F$1),0)),0)</f>
        <v/>
      </c>
      <c r="H270" s="89" t="str">
        <f t="shared" si="39"/>
        <v/>
      </c>
      <c r="I270" s="90" t="str">
        <f t="shared" si="40"/>
        <v/>
      </c>
      <c r="J270" s="86" t="s">
        <v>268</v>
      </c>
      <c r="K270" s="87" t="str">
        <f>IFERROR(IF(J270="","",IF(J270=J269,"",VLOOKUP(J270,A!D$2:$F$469,MATCH($Q$1,A!D$1:$F$1),0))),0)</f>
        <v/>
      </c>
      <c r="L270" s="87" t="str">
        <f t="shared" si="41"/>
        <v/>
      </c>
      <c r="M270" s="94" t="str">
        <f t="shared" si="42"/>
        <v/>
      </c>
      <c r="N270" s="86" t="s">
        <v>273</v>
      </c>
      <c r="O270" s="86">
        <f t="shared" si="43"/>
        <v>2.6752500000000001</v>
      </c>
      <c r="P270" s="86">
        <f t="shared" si="44"/>
        <v>0</v>
      </c>
      <c r="Q270" s="87">
        <v>5</v>
      </c>
      <c r="R270" s="95">
        <f>+IFERROR(VLOOKUP(N270,'Productos PD'!$C$2:$E$349,3,0),VLOOKUP(S270,'Productos PD'!$B$3:$D$349,3,0))</f>
        <v>0</v>
      </c>
    </row>
    <row r="271" spans="1:18" ht="45" hidden="1" x14ac:dyDescent="0.25">
      <c r="A271" s="87">
        <f t="shared" si="36"/>
        <v>3</v>
      </c>
      <c r="B271" s="86" t="s">
        <v>189</v>
      </c>
      <c r="C271" s="88" t="str">
        <f>IFERROR(IF(OR(B271="",B271=B270),"",VLOOKUP(B271,A!B$2:$F$469,MATCH($Q$1,A!B$1:$F$1),0)),0)</f>
        <v/>
      </c>
      <c r="D271" s="89" t="str">
        <f t="shared" si="37"/>
        <v/>
      </c>
      <c r="E271" s="90" t="str">
        <f t="shared" si="38"/>
        <v/>
      </c>
      <c r="F271" s="91" t="s">
        <v>257</v>
      </c>
      <c r="G271" s="88" t="str">
        <f>IFERROR(IF(OR(F271="",F271=F270),"",VLOOKUP(F271,A!C$2:$F$469,MATCH($Q$1,A!C$1:$F$1),0)),0)</f>
        <v/>
      </c>
      <c r="H271" s="89" t="str">
        <f t="shared" si="39"/>
        <v/>
      </c>
      <c r="I271" s="90" t="str">
        <f t="shared" si="40"/>
        <v/>
      </c>
      <c r="J271" s="86" t="s">
        <v>274</v>
      </c>
      <c r="K271" s="87">
        <f>IFERROR(IF(J271="","",IF(J271=J270,"",VLOOKUP(J271,A!D$2:$F$469,MATCH($Q$1,A!D$1:$F$1),0))),0)</f>
        <v>21.623000000000001</v>
      </c>
      <c r="L271" s="87">
        <f t="shared" si="41"/>
        <v>0</v>
      </c>
      <c r="M271" s="94">
        <f t="shared" si="42"/>
        <v>0</v>
      </c>
      <c r="O271" s="86" t="str">
        <f t="shared" si="43"/>
        <v/>
      </c>
      <c r="P271" s="86" t="str">
        <f t="shared" si="44"/>
        <v/>
      </c>
      <c r="Q271" s="87">
        <v>21.623000000000001</v>
      </c>
      <c r="R271" s="95" t="e">
        <f>+IFERROR(VLOOKUP(N271,'Productos PD'!$C$2:$E$349,3,0),VLOOKUP(S271,'Productos PD'!$B$3:$D$349,3,0))</f>
        <v>#N/A</v>
      </c>
    </row>
    <row r="272" spans="1:18" ht="45" x14ac:dyDescent="0.25">
      <c r="A272" s="87">
        <f t="shared" si="36"/>
        <v>4</v>
      </c>
      <c r="B272" s="86" t="s">
        <v>189</v>
      </c>
      <c r="C272" s="88" t="str">
        <f>IFERROR(IF(OR(B272="",B272=B271),"",VLOOKUP(B272,A!B$2:$F$469,MATCH($Q$1,A!B$1:$F$1),0)),0)</f>
        <v/>
      </c>
      <c r="D272" s="89" t="str">
        <f t="shared" si="37"/>
        <v/>
      </c>
      <c r="E272" s="90" t="str">
        <f t="shared" si="38"/>
        <v/>
      </c>
      <c r="F272" s="91" t="s">
        <v>257</v>
      </c>
      <c r="G272" s="88" t="str">
        <f>IFERROR(IF(OR(F272="",F272=F271),"",VLOOKUP(F272,A!C$2:$F$469,MATCH($Q$1,A!C$1:$F$1),0)),0)</f>
        <v/>
      </c>
      <c r="H272" s="89" t="str">
        <f t="shared" si="39"/>
        <v/>
      </c>
      <c r="I272" s="90" t="str">
        <f t="shared" si="40"/>
        <v/>
      </c>
      <c r="J272" s="86" t="s">
        <v>274</v>
      </c>
      <c r="K272" s="87" t="str">
        <f>IFERROR(IF(J272="","",IF(J272=J271,"",VLOOKUP(J272,A!D$2:$F$469,MATCH($Q$1,A!D$1:$F$1),0))),0)</f>
        <v/>
      </c>
      <c r="L272" s="87" t="str">
        <f t="shared" si="41"/>
        <v/>
      </c>
      <c r="M272" s="94" t="str">
        <f t="shared" si="42"/>
        <v/>
      </c>
      <c r="N272" s="86" t="s">
        <v>275</v>
      </c>
      <c r="O272" s="86">
        <f t="shared" si="43"/>
        <v>2.87758884</v>
      </c>
      <c r="P272" s="86">
        <f t="shared" si="44"/>
        <v>0</v>
      </c>
      <c r="Q272" s="87">
        <v>13.308</v>
      </c>
      <c r="R272" s="95">
        <f>+IFERROR(VLOOKUP(N272,'Productos PD'!$C$2:$E$349,3,0),VLOOKUP(S272,'Productos PD'!$B$3:$D$349,3,0))</f>
        <v>0</v>
      </c>
    </row>
    <row r="273" spans="1:18" ht="60" x14ac:dyDescent="0.25">
      <c r="A273" s="87">
        <f t="shared" si="36"/>
        <v>4</v>
      </c>
      <c r="B273" s="86" t="s">
        <v>189</v>
      </c>
      <c r="C273" s="88" t="str">
        <f>IFERROR(IF(OR(B273="",B273=B272),"",VLOOKUP(B273,A!B$2:$F$469,MATCH($Q$1,A!B$1:$F$1),0)),0)</f>
        <v/>
      </c>
      <c r="D273" s="89" t="str">
        <f t="shared" si="37"/>
        <v/>
      </c>
      <c r="E273" s="90" t="str">
        <f t="shared" si="38"/>
        <v/>
      </c>
      <c r="F273" s="91" t="s">
        <v>257</v>
      </c>
      <c r="G273" s="88" t="str">
        <f>IFERROR(IF(OR(F273="",F273=F272),"",VLOOKUP(F273,A!C$2:$F$469,MATCH($Q$1,A!C$1:$F$1),0)),0)</f>
        <v/>
      </c>
      <c r="H273" s="89" t="str">
        <f t="shared" si="39"/>
        <v/>
      </c>
      <c r="I273" s="90" t="str">
        <f t="shared" si="40"/>
        <v/>
      </c>
      <c r="J273" s="86" t="s">
        <v>274</v>
      </c>
      <c r="K273" s="87" t="str">
        <f>IFERROR(IF(J273="","",IF(J273=J272,"",VLOOKUP(J273,A!D$2:$F$469,MATCH($Q$1,A!D$1:$F$1),0))),0)</f>
        <v/>
      </c>
      <c r="L273" s="87" t="str">
        <f t="shared" si="41"/>
        <v/>
      </c>
      <c r="M273" s="94" t="str">
        <f t="shared" si="42"/>
        <v/>
      </c>
      <c r="N273" s="86" t="s">
        <v>887</v>
      </c>
      <c r="O273" s="86">
        <f t="shared" si="43"/>
        <v>0.73993906000000009</v>
      </c>
      <c r="P273" s="86">
        <f t="shared" si="44"/>
        <v>0</v>
      </c>
      <c r="Q273" s="87">
        <v>3.4220000000000002</v>
      </c>
      <c r="R273" s="95">
        <f>+IFERROR(VLOOKUP(N273,'Productos PD'!$C$2:$E$349,3,0),VLOOKUP(S273,'Productos PD'!$B$3:$D$349,3,0))</f>
        <v>0</v>
      </c>
    </row>
    <row r="274" spans="1:18" ht="45" x14ac:dyDescent="0.25">
      <c r="A274" s="87">
        <f t="shared" si="36"/>
        <v>4</v>
      </c>
      <c r="B274" s="86" t="s">
        <v>189</v>
      </c>
      <c r="C274" s="88" t="str">
        <f>IFERROR(IF(OR(B274="",B274=B273),"",VLOOKUP(B274,A!B$2:$F$469,MATCH($Q$1,A!B$1:$F$1),0)),0)</f>
        <v/>
      </c>
      <c r="D274" s="89" t="str">
        <f t="shared" si="37"/>
        <v/>
      </c>
      <c r="E274" s="90" t="str">
        <f t="shared" si="38"/>
        <v/>
      </c>
      <c r="F274" s="91" t="s">
        <v>257</v>
      </c>
      <c r="G274" s="88" t="str">
        <f>IFERROR(IF(OR(F274="",F274=F273),"",VLOOKUP(F274,A!C$2:$F$469,MATCH($Q$1,A!C$1:$F$1),0)),0)</f>
        <v/>
      </c>
      <c r="H274" s="89" t="str">
        <f t="shared" si="39"/>
        <v/>
      </c>
      <c r="I274" s="90" t="str">
        <f t="shared" si="40"/>
        <v/>
      </c>
      <c r="J274" s="86" t="s">
        <v>274</v>
      </c>
      <c r="K274" s="87" t="str">
        <f>IFERROR(IF(J274="","",IF(J274=J273,"",VLOOKUP(J274,A!D$2:$F$469,MATCH($Q$1,A!D$1:$F$1),0))),0)</f>
        <v/>
      </c>
      <c r="L274" s="87" t="str">
        <f t="shared" si="41"/>
        <v/>
      </c>
      <c r="M274" s="94" t="str">
        <f t="shared" si="42"/>
        <v/>
      </c>
      <c r="N274" s="86" t="s">
        <v>277</v>
      </c>
      <c r="O274" s="86">
        <f t="shared" si="43"/>
        <v>3.6996953000000001</v>
      </c>
      <c r="P274" s="86">
        <f t="shared" si="44"/>
        <v>0</v>
      </c>
      <c r="Q274" s="87">
        <v>17.11</v>
      </c>
      <c r="R274" s="95">
        <f>+IFERROR(VLOOKUP(N274,'Productos PD'!$C$2:$E$349,3,0),VLOOKUP(S274,'Productos PD'!$B$3:$D$349,3,0))</f>
        <v>0</v>
      </c>
    </row>
    <row r="275" spans="1:18" ht="45" x14ac:dyDescent="0.25">
      <c r="A275" s="87">
        <f t="shared" si="36"/>
        <v>4</v>
      </c>
      <c r="B275" s="86" t="s">
        <v>189</v>
      </c>
      <c r="C275" s="88" t="str">
        <f>IFERROR(IF(OR(B275="",B275=B274),"",VLOOKUP(B275,A!B$2:$F$469,MATCH($Q$1,A!B$1:$F$1),0)),0)</f>
        <v/>
      </c>
      <c r="D275" s="89" t="str">
        <f t="shared" si="37"/>
        <v/>
      </c>
      <c r="E275" s="90" t="str">
        <f t="shared" si="38"/>
        <v/>
      </c>
      <c r="F275" s="91" t="s">
        <v>257</v>
      </c>
      <c r="G275" s="88" t="str">
        <f>IFERROR(IF(OR(F275="",F275=F274),"",VLOOKUP(F275,A!C$2:$F$469,MATCH($Q$1,A!C$1:$F$1),0)),0)</f>
        <v/>
      </c>
      <c r="H275" s="89" t="str">
        <f t="shared" si="39"/>
        <v/>
      </c>
      <c r="I275" s="90" t="str">
        <f t="shared" si="40"/>
        <v/>
      </c>
      <c r="J275" s="86" t="s">
        <v>274</v>
      </c>
      <c r="K275" s="87" t="str">
        <f>IFERROR(IF(J275="","",IF(J275=J274,"",VLOOKUP(J275,A!D$2:$F$469,MATCH($Q$1,A!D$1:$F$1),0))),0)</f>
        <v/>
      </c>
      <c r="L275" s="87" t="str">
        <f t="shared" si="41"/>
        <v/>
      </c>
      <c r="M275" s="94" t="str">
        <f t="shared" si="42"/>
        <v/>
      </c>
      <c r="N275" s="86" t="s">
        <v>278</v>
      </c>
      <c r="O275" s="86">
        <f t="shared" si="43"/>
        <v>0.90449009000000002</v>
      </c>
      <c r="P275" s="86">
        <f t="shared" si="44"/>
        <v>0</v>
      </c>
      <c r="Q275" s="87">
        <v>4.1829999999999998</v>
      </c>
      <c r="R275" s="95">
        <f>+IFERROR(VLOOKUP(N275,'Productos PD'!$C$2:$E$349,3,0),VLOOKUP(S275,'Productos PD'!$B$3:$D$349,3,0))</f>
        <v>0</v>
      </c>
    </row>
    <row r="276" spans="1:18" ht="45" x14ac:dyDescent="0.25">
      <c r="A276" s="87">
        <f t="shared" si="36"/>
        <v>4</v>
      </c>
      <c r="B276" s="86" t="s">
        <v>189</v>
      </c>
      <c r="C276" s="88" t="str">
        <f>IFERROR(IF(OR(B276="",B276=B275),"",VLOOKUP(B276,A!B$2:$F$469,MATCH($Q$1,A!B$1:$F$1),0)),0)</f>
        <v/>
      </c>
      <c r="D276" s="89" t="str">
        <f t="shared" si="37"/>
        <v/>
      </c>
      <c r="E276" s="90" t="str">
        <f t="shared" si="38"/>
        <v/>
      </c>
      <c r="F276" s="91" t="s">
        <v>257</v>
      </c>
      <c r="G276" s="88" t="str">
        <f>IFERROR(IF(OR(F276="",F276=F275),"",VLOOKUP(F276,A!C$2:$F$469,MATCH($Q$1,A!C$1:$F$1),0)),0)</f>
        <v/>
      </c>
      <c r="H276" s="89" t="str">
        <f t="shared" si="39"/>
        <v/>
      </c>
      <c r="I276" s="90" t="str">
        <f t="shared" si="40"/>
        <v/>
      </c>
      <c r="J276" s="86" t="s">
        <v>274</v>
      </c>
      <c r="K276" s="87" t="str">
        <f>IFERROR(IF(J276="","",IF(J276=J275,"",VLOOKUP(J276,A!D$2:$F$469,MATCH($Q$1,A!D$1:$F$1),0))),0)</f>
        <v/>
      </c>
      <c r="L276" s="87" t="str">
        <f t="shared" si="41"/>
        <v/>
      </c>
      <c r="M276" s="94" t="str">
        <f t="shared" si="42"/>
        <v/>
      </c>
      <c r="N276" s="86" t="s">
        <v>279</v>
      </c>
      <c r="O276" s="86">
        <f t="shared" si="43"/>
        <v>5.13027298</v>
      </c>
      <c r="P276" s="86">
        <f t="shared" si="44"/>
        <v>0</v>
      </c>
      <c r="Q276" s="87">
        <v>23.725999999999999</v>
      </c>
      <c r="R276" s="95">
        <f>+IFERROR(VLOOKUP(N276,'Productos PD'!$C$2:$E$349,3,0),VLOOKUP(S276,'Productos PD'!$B$3:$D$349,3,0))</f>
        <v>0</v>
      </c>
    </row>
    <row r="277" spans="1:18" ht="45" x14ac:dyDescent="0.25">
      <c r="A277" s="87">
        <f t="shared" si="36"/>
        <v>4</v>
      </c>
      <c r="B277" s="86" t="s">
        <v>189</v>
      </c>
      <c r="C277" s="88" t="str">
        <f>IFERROR(IF(OR(B277="",B277=B276),"",VLOOKUP(B277,A!B$2:$F$469,MATCH($Q$1,A!B$1:$F$1),0)),0)</f>
        <v/>
      </c>
      <c r="D277" s="89" t="str">
        <f t="shared" si="37"/>
        <v/>
      </c>
      <c r="E277" s="90" t="str">
        <f t="shared" si="38"/>
        <v/>
      </c>
      <c r="F277" s="91" t="s">
        <v>257</v>
      </c>
      <c r="G277" s="88" t="str">
        <f>IFERROR(IF(OR(F277="",F277=F276),"",VLOOKUP(F277,A!C$2:$F$469,MATCH($Q$1,A!C$1:$F$1),0)),0)</f>
        <v/>
      </c>
      <c r="H277" s="89" t="str">
        <f t="shared" si="39"/>
        <v/>
      </c>
      <c r="I277" s="90" t="str">
        <f t="shared" si="40"/>
        <v/>
      </c>
      <c r="J277" s="86" t="s">
        <v>274</v>
      </c>
      <c r="K277" s="87" t="str">
        <f>IFERROR(IF(J277="","",IF(J277=J276,"",VLOOKUP(J277,A!D$2:$F$469,MATCH($Q$1,A!D$1:$F$1),0))),0)</f>
        <v/>
      </c>
      <c r="L277" s="87" t="str">
        <f t="shared" si="41"/>
        <v/>
      </c>
      <c r="M277" s="94" t="str">
        <f t="shared" si="42"/>
        <v/>
      </c>
      <c r="N277" s="86" t="s">
        <v>888</v>
      </c>
      <c r="O277" s="86">
        <f t="shared" si="43"/>
        <v>8.27101373</v>
      </c>
      <c r="P277" s="86">
        <f t="shared" si="44"/>
        <v>0</v>
      </c>
      <c r="Q277" s="87">
        <v>38.250999999999998</v>
      </c>
      <c r="R277" s="95">
        <f>+IFERROR(VLOOKUP(N277,'Productos PD'!$C$2:$E$349,3,0),VLOOKUP(S277,'Productos PD'!$B$3:$D$349,3,0))</f>
        <v>0</v>
      </c>
    </row>
    <row r="278" spans="1:18" ht="45" hidden="1" x14ac:dyDescent="0.25">
      <c r="A278" s="87">
        <f t="shared" si="36"/>
        <v>1</v>
      </c>
      <c r="B278" s="86" t="s">
        <v>281</v>
      </c>
      <c r="C278" s="88">
        <f>IFERROR(IF(OR(B278="",B278=B277),"",VLOOKUP(B278,A!B$2:$F$469,MATCH($Q$1,A!B$1:$F$1),0)),0)</f>
        <v>25</v>
      </c>
      <c r="D278" s="89">
        <f t="shared" si="37"/>
        <v>0</v>
      </c>
      <c r="E278" s="90">
        <f>IFERROR(IF(C278="","",SUMPRODUCT(($B$2:$B$469=B278)*1,$H$2:$H$469)/100),0)</f>
        <v>0</v>
      </c>
      <c r="G278" s="88" t="str">
        <f>IFERROR(IF(OR(F278="",F278=F277),"",VLOOKUP(F278,A!C$2:$F$469,MATCH($Q$1,A!C$1:$F$1),0)),0)</f>
        <v/>
      </c>
      <c r="H278" s="89" t="str">
        <f t="shared" si="39"/>
        <v/>
      </c>
      <c r="I278" s="90" t="str">
        <f t="shared" si="40"/>
        <v/>
      </c>
      <c r="K278" s="87" t="str">
        <f>IFERROR(IF(J278="","",IF(J278=J277,"",VLOOKUP(J278,A!D$2:$F$469,MATCH($Q$1,A!D$1:$F$1),0))),0)</f>
        <v/>
      </c>
      <c r="L278" s="87" t="str">
        <f t="shared" si="41"/>
        <v/>
      </c>
      <c r="M278" s="94" t="str">
        <f t="shared" si="42"/>
        <v/>
      </c>
      <c r="O278" s="86" t="str">
        <f t="shared" si="43"/>
        <v/>
      </c>
      <c r="P278" s="86" t="str">
        <f t="shared" si="44"/>
        <v/>
      </c>
      <c r="Q278" s="87">
        <v>25</v>
      </c>
      <c r="R278" s="95" t="e">
        <f>+IFERROR(VLOOKUP(N278,'Productos PD'!$C$2:$E$349,3,0),VLOOKUP(S278,'Productos PD'!$B$3:$D$349,3,0))</f>
        <v>#N/A</v>
      </c>
    </row>
    <row r="279" spans="1:18" ht="45" hidden="1" x14ac:dyDescent="0.25">
      <c r="A279" s="87">
        <f t="shared" si="36"/>
        <v>2</v>
      </c>
      <c r="B279" s="86" t="s">
        <v>281</v>
      </c>
      <c r="C279" s="88" t="str">
        <f>IFERROR(IF(OR(B279="",B279=B278),"",VLOOKUP(B279,A!B$2:$F$469,MATCH($Q$1,A!B$1:$F$1),0)),0)</f>
        <v/>
      </c>
      <c r="D279" s="89" t="str">
        <f t="shared" si="37"/>
        <v/>
      </c>
      <c r="E279" s="90" t="str">
        <f t="shared" si="38"/>
        <v/>
      </c>
      <c r="F279" s="91" t="s">
        <v>282</v>
      </c>
      <c r="G279" s="88">
        <f>IFERROR(IF(OR(F279="",F279=F278),"",VLOOKUP(F279,A!C$2:$F$469,MATCH($Q$1,A!C$1:$F$1),0)),0)</f>
        <v>10</v>
      </c>
      <c r="H279" s="89">
        <f t="shared" si="39"/>
        <v>0</v>
      </c>
      <c r="I279" s="90">
        <f t="shared" si="40"/>
        <v>0</v>
      </c>
      <c r="K279" s="87" t="str">
        <f>IFERROR(IF(J279="","",IF(J279=J278,"",VLOOKUP(J279,A!D$2:$F$469,MATCH($Q$1,A!D$1:$F$1),0))),0)</f>
        <v/>
      </c>
      <c r="L279" s="87" t="str">
        <f t="shared" si="41"/>
        <v/>
      </c>
      <c r="M279" s="94" t="str">
        <f t="shared" si="42"/>
        <v/>
      </c>
      <c r="O279" s="86" t="str">
        <f t="shared" si="43"/>
        <v/>
      </c>
      <c r="P279" s="86" t="str">
        <f t="shared" si="44"/>
        <v/>
      </c>
      <c r="Q279" s="87">
        <v>10</v>
      </c>
      <c r="R279" s="95" t="e">
        <f>+IFERROR(VLOOKUP(N279,'Productos PD'!$C$2:$E$349,3,0),VLOOKUP(S279,'Productos PD'!$B$3:$D$349,3,0))</f>
        <v>#N/A</v>
      </c>
    </row>
    <row r="280" spans="1:18" ht="45" hidden="1" x14ac:dyDescent="0.25">
      <c r="A280" s="87">
        <f t="shared" si="36"/>
        <v>3</v>
      </c>
      <c r="B280" s="86" t="s">
        <v>281</v>
      </c>
      <c r="C280" s="88" t="str">
        <f>IFERROR(IF(OR(B280="",B280=B279),"",VLOOKUP(B280,A!B$2:$F$469,MATCH($Q$1,A!B$1:$F$1),0)),0)</f>
        <v/>
      </c>
      <c r="D280" s="89" t="str">
        <f t="shared" si="37"/>
        <v/>
      </c>
      <c r="E280" s="90" t="str">
        <f t="shared" si="38"/>
        <v/>
      </c>
      <c r="F280" s="91" t="s">
        <v>282</v>
      </c>
      <c r="G280" s="88" t="str">
        <f>IFERROR(IF(OR(F280="",F280=F279),"",VLOOKUP(F280,A!C$2:$F$469,MATCH($Q$1,A!C$1:$F$1),0)),0)</f>
        <v/>
      </c>
      <c r="H280" s="89" t="str">
        <f t="shared" si="39"/>
        <v/>
      </c>
      <c r="I280" s="90" t="str">
        <f t="shared" si="40"/>
        <v/>
      </c>
      <c r="J280" s="86" t="s">
        <v>283</v>
      </c>
      <c r="K280" s="87">
        <f>IFERROR(IF(J280="","",IF(J280=J279,"",VLOOKUP(J280,A!D$2:$F$469,MATCH($Q$1,A!D$1:$F$1),0))),0)</f>
        <v>80</v>
      </c>
      <c r="L280" s="87">
        <f t="shared" si="41"/>
        <v>0</v>
      </c>
      <c r="M280" s="94">
        <f t="shared" si="42"/>
        <v>0</v>
      </c>
      <c r="O280" s="86" t="str">
        <f t="shared" si="43"/>
        <v/>
      </c>
      <c r="P280" s="86" t="str">
        <f t="shared" si="44"/>
        <v/>
      </c>
      <c r="Q280" s="87">
        <v>80</v>
      </c>
      <c r="R280" s="95" t="e">
        <f>+IFERROR(VLOOKUP(N280,'Productos PD'!$C$2:$E$349,3,0),VLOOKUP(S280,'Productos PD'!$B$3:$D$349,3,0))</f>
        <v>#N/A</v>
      </c>
    </row>
    <row r="281" spans="1:18" ht="45" x14ac:dyDescent="0.25">
      <c r="A281" s="87">
        <f t="shared" si="36"/>
        <v>4</v>
      </c>
      <c r="B281" s="86" t="s">
        <v>281</v>
      </c>
      <c r="C281" s="88" t="str">
        <f>IFERROR(IF(OR(B281="",B281=B280),"",VLOOKUP(B281,A!B$2:$F$469,MATCH($Q$1,A!B$1:$F$1),0)),0)</f>
        <v/>
      </c>
      <c r="D281" s="89" t="str">
        <f t="shared" si="37"/>
        <v/>
      </c>
      <c r="E281" s="90" t="str">
        <f t="shared" si="38"/>
        <v/>
      </c>
      <c r="F281" s="91" t="s">
        <v>282</v>
      </c>
      <c r="G281" s="88" t="str">
        <f>IFERROR(IF(OR(F281="",F281=F280),"",VLOOKUP(F281,A!C$2:$F$469,MATCH($Q$1,A!C$1:$F$1),0)),0)</f>
        <v/>
      </c>
      <c r="H281" s="89" t="str">
        <f t="shared" si="39"/>
        <v/>
      </c>
      <c r="I281" s="90" t="str">
        <f t="shared" si="40"/>
        <v/>
      </c>
      <c r="J281" s="86" t="s">
        <v>283</v>
      </c>
      <c r="K281" s="87" t="str">
        <f>IFERROR(IF(J281="","",IF(J281=J280,"",VLOOKUP(J281,A!D$2:$F$469,MATCH($Q$1,A!D$1:$F$1),0))),0)</f>
        <v/>
      </c>
      <c r="L281" s="87" t="str">
        <f t="shared" si="41"/>
        <v/>
      </c>
      <c r="M281" s="94" t="str">
        <f t="shared" si="42"/>
        <v/>
      </c>
      <c r="N281" s="86" t="s">
        <v>284</v>
      </c>
      <c r="O281" s="86">
        <f t="shared" si="43"/>
        <v>30.663200000000003</v>
      </c>
      <c r="P281" s="86">
        <f t="shared" si="44"/>
        <v>0</v>
      </c>
      <c r="Q281" s="87">
        <v>38.329000000000001</v>
      </c>
      <c r="R281" s="95">
        <f>+IFERROR(VLOOKUP(N281,'Productos PD'!$C$2:$E$349,3,0),VLOOKUP(S281,'Productos PD'!$B$3:$D$349,3,0))</f>
        <v>0</v>
      </c>
    </row>
    <row r="282" spans="1:18" ht="45" x14ac:dyDescent="0.25">
      <c r="A282" s="87">
        <f t="shared" si="36"/>
        <v>4</v>
      </c>
      <c r="B282" s="86" t="s">
        <v>281</v>
      </c>
      <c r="C282" s="88" t="str">
        <f>IFERROR(IF(OR(B282="",B282=B281),"",VLOOKUP(B282,A!B$2:$F$469,MATCH($Q$1,A!B$1:$F$1),0)),0)</f>
        <v/>
      </c>
      <c r="D282" s="89" t="str">
        <f t="shared" si="37"/>
        <v/>
      </c>
      <c r="E282" s="90" t="str">
        <f t="shared" si="38"/>
        <v/>
      </c>
      <c r="F282" s="91" t="s">
        <v>282</v>
      </c>
      <c r="G282" s="88" t="str">
        <f>IFERROR(IF(OR(F282="",F282=F281),"",VLOOKUP(F282,A!C$2:$F$469,MATCH($Q$1,A!C$1:$F$1),0)),0)</f>
        <v/>
      </c>
      <c r="H282" s="89" t="str">
        <f t="shared" si="39"/>
        <v/>
      </c>
      <c r="I282" s="90" t="str">
        <f t="shared" si="40"/>
        <v/>
      </c>
      <c r="J282" s="86" t="s">
        <v>283</v>
      </c>
      <c r="K282" s="87" t="str">
        <f>IFERROR(IF(J282="","",IF(J282=J281,"",VLOOKUP(J282,A!D$2:$F$469,MATCH($Q$1,A!D$1:$F$1),0))),0)</f>
        <v/>
      </c>
      <c r="L282" s="87" t="str">
        <f t="shared" si="41"/>
        <v/>
      </c>
      <c r="M282" s="94" t="str">
        <f t="shared" si="42"/>
        <v/>
      </c>
      <c r="N282" s="86" t="s">
        <v>285</v>
      </c>
      <c r="O282" s="86">
        <f t="shared" si="43"/>
        <v>3.7392000000000003</v>
      </c>
      <c r="P282" s="86">
        <f t="shared" si="44"/>
        <v>0</v>
      </c>
      <c r="Q282" s="87">
        <v>4.6740000000000004</v>
      </c>
      <c r="R282" s="95">
        <f>+IFERROR(VLOOKUP(N282,'Productos PD'!$C$2:$E$349,3,0),VLOOKUP(S282,'Productos PD'!$B$3:$D$349,3,0))</f>
        <v>0</v>
      </c>
    </row>
    <row r="283" spans="1:18" ht="45" x14ac:dyDescent="0.25">
      <c r="A283" s="87">
        <f t="shared" si="36"/>
        <v>4</v>
      </c>
      <c r="B283" s="86" t="s">
        <v>281</v>
      </c>
      <c r="C283" s="88" t="str">
        <f>IFERROR(IF(OR(B283="",B283=B282),"",VLOOKUP(B283,A!B$2:$F$469,MATCH($Q$1,A!B$1:$F$1),0)),0)</f>
        <v/>
      </c>
      <c r="D283" s="89" t="str">
        <f t="shared" si="37"/>
        <v/>
      </c>
      <c r="E283" s="90" t="str">
        <f t="shared" si="38"/>
        <v/>
      </c>
      <c r="F283" s="91" t="s">
        <v>282</v>
      </c>
      <c r="G283" s="88" t="str">
        <f>IFERROR(IF(OR(F283="",F283=F282),"",VLOOKUP(F283,A!C$2:$F$469,MATCH($Q$1,A!C$1:$F$1),0)),0)</f>
        <v/>
      </c>
      <c r="H283" s="89" t="str">
        <f t="shared" si="39"/>
        <v/>
      </c>
      <c r="I283" s="90" t="str">
        <f t="shared" si="40"/>
        <v/>
      </c>
      <c r="J283" s="86" t="s">
        <v>283</v>
      </c>
      <c r="K283" s="87" t="str">
        <f>IFERROR(IF(J283="","",IF(J283=J282,"",VLOOKUP(J283,A!D$2:$F$469,MATCH($Q$1,A!D$1:$F$1),0))),0)</f>
        <v/>
      </c>
      <c r="L283" s="87" t="str">
        <f t="shared" si="41"/>
        <v/>
      </c>
      <c r="M283" s="94" t="str">
        <f t="shared" si="42"/>
        <v/>
      </c>
      <c r="N283" s="86" t="s">
        <v>286</v>
      </c>
      <c r="O283" s="86">
        <f t="shared" si="43"/>
        <v>35.845600000000005</v>
      </c>
      <c r="P283" s="86">
        <f t="shared" si="44"/>
        <v>0</v>
      </c>
      <c r="Q283" s="87">
        <v>44.807000000000002</v>
      </c>
      <c r="R283" s="95">
        <f>+IFERROR(VLOOKUP(N283,'Productos PD'!$C$2:$E$349,3,0),VLOOKUP(S283,'Productos PD'!$B$3:$D$349,3,0))</f>
        <v>0</v>
      </c>
    </row>
    <row r="284" spans="1:18" ht="45" x14ac:dyDescent="0.25">
      <c r="A284" s="87">
        <f t="shared" si="36"/>
        <v>4</v>
      </c>
      <c r="B284" s="86" t="s">
        <v>281</v>
      </c>
      <c r="C284" s="88" t="str">
        <f>IFERROR(IF(OR(B284="",B284=B283),"",VLOOKUP(B284,A!B$2:$F$469,MATCH($Q$1,A!B$1:$F$1),0)),0)</f>
        <v/>
      </c>
      <c r="D284" s="89" t="str">
        <f t="shared" si="37"/>
        <v/>
      </c>
      <c r="E284" s="90" t="str">
        <f t="shared" si="38"/>
        <v/>
      </c>
      <c r="F284" s="91" t="s">
        <v>282</v>
      </c>
      <c r="G284" s="88" t="str">
        <f>IFERROR(IF(OR(F284="",F284=F283),"",VLOOKUP(F284,A!C$2:$F$469,MATCH($Q$1,A!C$1:$F$1),0)),0)</f>
        <v/>
      </c>
      <c r="H284" s="89" t="str">
        <f t="shared" si="39"/>
        <v/>
      </c>
      <c r="I284" s="90" t="str">
        <f t="shared" si="40"/>
        <v/>
      </c>
      <c r="J284" s="86" t="s">
        <v>283</v>
      </c>
      <c r="K284" s="87" t="str">
        <f>IFERROR(IF(J284="","",IF(J284=J283,"",VLOOKUP(J284,A!D$2:$F$469,MATCH($Q$1,A!D$1:$F$1),0))),0)</f>
        <v/>
      </c>
      <c r="L284" s="87" t="str">
        <f t="shared" si="41"/>
        <v/>
      </c>
      <c r="M284" s="94" t="str">
        <f t="shared" si="42"/>
        <v/>
      </c>
      <c r="N284" s="86" t="s">
        <v>876</v>
      </c>
      <c r="O284" s="86">
        <f t="shared" si="43"/>
        <v>4.4927999999999999</v>
      </c>
      <c r="P284" s="86">
        <f t="shared" si="44"/>
        <v>0</v>
      </c>
      <c r="Q284" s="87">
        <v>5.6159999999999997</v>
      </c>
      <c r="R284" s="95">
        <f>+IFERROR(VLOOKUP(N284,'Productos PD'!$C$2:$E$349,3,0),VLOOKUP(S284,'Productos PD'!$B$3:$D$349,3,0))</f>
        <v>0</v>
      </c>
    </row>
    <row r="285" spans="1:18" ht="45" x14ac:dyDescent="0.25">
      <c r="A285" s="87">
        <f t="shared" si="36"/>
        <v>4</v>
      </c>
      <c r="B285" s="86" t="s">
        <v>281</v>
      </c>
      <c r="C285" s="88" t="str">
        <f>IFERROR(IF(OR(B285="",B285=B284),"",VLOOKUP(B285,A!B$2:$F$469,MATCH($Q$1,A!B$1:$F$1),0)),0)</f>
        <v/>
      </c>
      <c r="D285" s="89" t="str">
        <f t="shared" si="37"/>
        <v/>
      </c>
      <c r="E285" s="90" t="str">
        <f t="shared" si="38"/>
        <v/>
      </c>
      <c r="F285" s="91" t="s">
        <v>282</v>
      </c>
      <c r="G285" s="88" t="str">
        <f>IFERROR(IF(OR(F285="",F285=F284),"",VLOOKUP(F285,A!C$2:$F$469,MATCH($Q$1,A!C$1:$F$1),0)),0)</f>
        <v/>
      </c>
      <c r="H285" s="89" t="str">
        <f t="shared" si="39"/>
        <v/>
      </c>
      <c r="I285" s="90" t="str">
        <f t="shared" si="40"/>
        <v/>
      </c>
      <c r="J285" s="86" t="s">
        <v>283</v>
      </c>
      <c r="K285" s="87" t="str">
        <f>IFERROR(IF(J285="","",IF(J285=J284,"",VLOOKUP(J285,A!D$2:$F$469,MATCH($Q$1,A!D$1:$F$1),0))),0)</f>
        <v/>
      </c>
      <c r="L285" s="87" t="str">
        <f t="shared" si="41"/>
        <v/>
      </c>
      <c r="M285" s="94" t="str">
        <f t="shared" si="42"/>
        <v/>
      </c>
      <c r="N285" s="86" t="s">
        <v>288</v>
      </c>
      <c r="O285" s="86">
        <f t="shared" si="43"/>
        <v>5.2591999999999999</v>
      </c>
      <c r="P285" s="86">
        <f t="shared" si="44"/>
        <v>0</v>
      </c>
      <c r="Q285" s="87">
        <v>6.5739999999999998</v>
      </c>
      <c r="R285" s="95">
        <f>+IFERROR(VLOOKUP(N285,'Productos PD'!$C$2:$E$349,3,0),VLOOKUP(S285,'Productos PD'!$B$3:$D$349,3,0))</f>
        <v>0</v>
      </c>
    </row>
    <row r="286" spans="1:18" ht="45" hidden="1" x14ac:dyDescent="0.25">
      <c r="A286" s="87">
        <f t="shared" si="36"/>
        <v>3</v>
      </c>
      <c r="B286" s="86" t="s">
        <v>281</v>
      </c>
      <c r="C286" s="88" t="str">
        <f>IFERROR(IF(OR(B286="",B286=B285),"",VLOOKUP(B286,A!B$2:$F$469,MATCH($Q$1,A!B$1:$F$1),0)),0)</f>
        <v/>
      </c>
      <c r="D286" s="89" t="str">
        <f t="shared" si="37"/>
        <v/>
      </c>
      <c r="E286" s="90" t="str">
        <f t="shared" si="38"/>
        <v/>
      </c>
      <c r="F286" s="91" t="s">
        <v>282</v>
      </c>
      <c r="G286" s="88" t="str">
        <f>IFERROR(IF(OR(F286="",F286=F285),"",VLOOKUP(F286,A!C$2:$F$469,MATCH($Q$1,A!C$1:$F$1),0)),0)</f>
        <v/>
      </c>
      <c r="H286" s="89" t="str">
        <f t="shared" si="39"/>
        <v/>
      </c>
      <c r="I286" s="90" t="str">
        <f t="shared" si="40"/>
        <v/>
      </c>
      <c r="J286" s="86" t="s">
        <v>289</v>
      </c>
      <c r="K286" s="87">
        <f>IFERROR(IF(J286="","",IF(J286=J285,"",VLOOKUP(J286,A!D$2:$F$469,MATCH($Q$1,A!D$1:$F$1),0))),0)</f>
        <v>10</v>
      </c>
      <c r="L286" s="87">
        <f t="shared" si="41"/>
        <v>0</v>
      </c>
      <c r="M286" s="94">
        <f t="shared" si="42"/>
        <v>0</v>
      </c>
      <c r="O286" s="86" t="str">
        <f t="shared" si="43"/>
        <v/>
      </c>
      <c r="P286" s="86" t="str">
        <f t="shared" si="44"/>
        <v/>
      </c>
      <c r="Q286" s="87">
        <v>10</v>
      </c>
      <c r="R286" s="95" t="e">
        <f>+IFERROR(VLOOKUP(N286,'Productos PD'!$C$2:$E$349,3,0),VLOOKUP(S286,'Productos PD'!$B$3:$D$349,3,0))</f>
        <v>#N/A</v>
      </c>
    </row>
    <row r="287" spans="1:18" ht="45" x14ac:dyDescent="0.25">
      <c r="A287" s="87">
        <f t="shared" si="36"/>
        <v>4</v>
      </c>
      <c r="B287" s="86" t="s">
        <v>281</v>
      </c>
      <c r="C287" s="88" t="str">
        <f>IFERROR(IF(OR(B287="",B287=B286),"",VLOOKUP(B287,A!B$2:$F$469,MATCH($Q$1,A!B$1:$F$1),0)),0)</f>
        <v/>
      </c>
      <c r="D287" s="89" t="str">
        <f t="shared" si="37"/>
        <v/>
      </c>
      <c r="E287" s="90" t="str">
        <f t="shared" si="38"/>
        <v/>
      </c>
      <c r="F287" s="91" t="s">
        <v>282</v>
      </c>
      <c r="G287" s="88" t="str">
        <f>IFERROR(IF(OR(F287="",F287=F286),"",VLOOKUP(F287,A!C$2:$F$469,MATCH($Q$1,A!C$1:$F$1),0)),0)</f>
        <v/>
      </c>
      <c r="H287" s="89" t="str">
        <f t="shared" si="39"/>
        <v/>
      </c>
      <c r="I287" s="90" t="str">
        <f t="shared" si="40"/>
        <v/>
      </c>
      <c r="J287" s="86" t="s">
        <v>289</v>
      </c>
      <c r="K287" s="87" t="str">
        <f>IFERROR(IF(J287="","",IF(J287=J286,"",VLOOKUP(J287,A!D$2:$F$469,MATCH($Q$1,A!D$1:$F$1),0))),0)</f>
        <v/>
      </c>
      <c r="L287" s="87" t="str">
        <f t="shared" si="41"/>
        <v/>
      </c>
      <c r="M287" s="94" t="str">
        <f t="shared" si="42"/>
        <v/>
      </c>
      <c r="N287" s="86" t="s">
        <v>875</v>
      </c>
      <c r="O287" s="86">
        <f t="shared" si="43"/>
        <v>10</v>
      </c>
      <c r="P287" s="86">
        <f t="shared" si="44"/>
        <v>0</v>
      </c>
      <c r="Q287" s="87">
        <v>100</v>
      </c>
      <c r="R287" s="95">
        <f>+IFERROR(VLOOKUP(N287,'Productos PD'!$C$2:$E$349,3,0),VLOOKUP(S287,'Productos PD'!$B$3:$D$349,3,0))</f>
        <v>0</v>
      </c>
    </row>
    <row r="288" spans="1:18" ht="45" hidden="1" x14ac:dyDescent="0.25">
      <c r="A288" s="87">
        <f t="shared" si="36"/>
        <v>3</v>
      </c>
      <c r="B288" s="86" t="s">
        <v>281</v>
      </c>
      <c r="C288" s="88" t="str">
        <f>IFERROR(IF(OR(B288="",B288=B287),"",VLOOKUP(B288,A!B$2:$F$469,MATCH($Q$1,A!B$1:$F$1),0)),0)</f>
        <v/>
      </c>
      <c r="D288" s="89" t="str">
        <f t="shared" si="37"/>
        <v/>
      </c>
      <c r="E288" s="90" t="str">
        <f t="shared" si="38"/>
        <v/>
      </c>
      <c r="F288" s="91" t="s">
        <v>282</v>
      </c>
      <c r="G288" s="88" t="str">
        <f>IFERROR(IF(OR(F288="",F288=F287),"",VLOOKUP(F288,A!C$2:$F$469,MATCH($Q$1,A!C$1:$F$1),0)),0)</f>
        <v/>
      </c>
      <c r="H288" s="89" t="str">
        <f t="shared" si="39"/>
        <v/>
      </c>
      <c r="I288" s="90" t="str">
        <f t="shared" si="40"/>
        <v/>
      </c>
      <c r="J288" s="86" t="s">
        <v>291</v>
      </c>
      <c r="K288" s="87">
        <f>IFERROR(IF(J288="","",IF(J288=J287,"",VLOOKUP(J288,A!D$2:$F$469,MATCH($Q$1,A!D$1:$F$1),0))),0)</f>
        <v>10</v>
      </c>
      <c r="L288" s="87">
        <f t="shared" si="41"/>
        <v>0</v>
      </c>
      <c r="M288" s="94">
        <f t="shared" si="42"/>
        <v>0</v>
      </c>
      <c r="O288" s="86" t="str">
        <f t="shared" si="43"/>
        <v/>
      </c>
      <c r="P288" s="86" t="str">
        <f t="shared" si="44"/>
        <v/>
      </c>
      <c r="Q288" s="87">
        <v>10</v>
      </c>
      <c r="R288" s="95" t="e">
        <f>+IFERROR(VLOOKUP(N288,'Productos PD'!$C$2:$E$349,3,0),VLOOKUP(S288,'Productos PD'!$B$3:$D$349,3,0))</f>
        <v>#N/A</v>
      </c>
    </row>
    <row r="289" spans="1:18" ht="45" x14ac:dyDescent="0.25">
      <c r="A289" s="87">
        <f t="shared" si="36"/>
        <v>4</v>
      </c>
      <c r="B289" s="86" t="s">
        <v>281</v>
      </c>
      <c r="C289" s="88" t="str">
        <f>IFERROR(IF(OR(B289="",B289=B288),"",VLOOKUP(B289,A!B$2:$F$469,MATCH($Q$1,A!B$1:$F$1),0)),0)</f>
        <v/>
      </c>
      <c r="D289" s="89" t="str">
        <f t="shared" si="37"/>
        <v/>
      </c>
      <c r="E289" s="90" t="str">
        <f t="shared" si="38"/>
        <v/>
      </c>
      <c r="F289" s="91" t="s">
        <v>282</v>
      </c>
      <c r="G289" s="88" t="str">
        <f>IFERROR(IF(OR(F289="",F289=F288),"",VLOOKUP(F289,A!C$2:$F$469,MATCH($Q$1,A!C$1:$F$1),0)),0)</f>
        <v/>
      </c>
      <c r="H289" s="89" t="str">
        <f t="shared" si="39"/>
        <v/>
      </c>
      <c r="I289" s="90" t="str">
        <f t="shared" si="40"/>
        <v/>
      </c>
      <c r="J289" s="86" t="s">
        <v>291</v>
      </c>
      <c r="K289" s="87" t="str">
        <f>IFERROR(IF(J289="","",IF(J289=J288,"",VLOOKUP(J289,A!D$2:$F$469,MATCH($Q$1,A!D$1:$F$1),0))),0)</f>
        <v/>
      </c>
      <c r="L289" s="87" t="str">
        <f t="shared" si="41"/>
        <v/>
      </c>
      <c r="M289" s="94" t="str">
        <f t="shared" si="42"/>
        <v/>
      </c>
      <c r="N289" s="86" t="s">
        <v>292</v>
      </c>
      <c r="O289" s="86">
        <f t="shared" si="43"/>
        <v>1</v>
      </c>
      <c r="P289" s="86">
        <f t="shared" si="44"/>
        <v>0</v>
      </c>
      <c r="Q289" s="87">
        <v>10</v>
      </c>
      <c r="R289" s="95">
        <f>+IFERROR(VLOOKUP(N289,'Productos PD'!$C$2:$E$349,3,0),VLOOKUP(S289,'Productos PD'!$B$3:$D$349,3,0))</f>
        <v>0</v>
      </c>
    </row>
    <row r="290" spans="1:18" ht="45" x14ac:dyDescent="0.25">
      <c r="A290" s="87">
        <f t="shared" si="36"/>
        <v>4</v>
      </c>
      <c r="B290" s="86" t="s">
        <v>281</v>
      </c>
      <c r="C290" s="88" t="str">
        <f>IFERROR(IF(OR(B290="",B290=B289),"",VLOOKUP(B290,A!B$2:$F$469,MATCH($Q$1,A!B$1:$F$1),0)),0)</f>
        <v/>
      </c>
      <c r="D290" s="89" t="str">
        <f t="shared" si="37"/>
        <v/>
      </c>
      <c r="E290" s="90" t="str">
        <f t="shared" si="38"/>
        <v/>
      </c>
      <c r="F290" s="91" t="s">
        <v>282</v>
      </c>
      <c r="G290" s="88" t="str">
        <f>IFERROR(IF(OR(F290="",F290=F289),"",VLOOKUP(F290,A!C$2:$F$469,MATCH($Q$1,A!C$1:$F$1),0)),0)</f>
        <v/>
      </c>
      <c r="H290" s="89" t="str">
        <f t="shared" si="39"/>
        <v/>
      </c>
      <c r="I290" s="90" t="str">
        <f t="shared" si="40"/>
        <v/>
      </c>
      <c r="J290" s="86" t="s">
        <v>291</v>
      </c>
      <c r="K290" s="87" t="str">
        <f>IFERROR(IF(J290="","",IF(J290=J289,"",VLOOKUP(J290,A!D$2:$F$469,MATCH($Q$1,A!D$1:$F$1),0))),0)</f>
        <v/>
      </c>
      <c r="L290" s="87" t="str">
        <f t="shared" si="41"/>
        <v/>
      </c>
      <c r="M290" s="94" t="str">
        <f t="shared" si="42"/>
        <v/>
      </c>
      <c r="N290" s="86" t="s">
        <v>293</v>
      </c>
      <c r="O290" s="86">
        <f t="shared" si="43"/>
        <v>1</v>
      </c>
      <c r="P290" s="86">
        <f t="shared" si="44"/>
        <v>0</v>
      </c>
      <c r="Q290" s="87">
        <v>10</v>
      </c>
      <c r="R290" s="95">
        <f>+IFERROR(VLOOKUP(N290,'Productos PD'!$C$2:$E$349,3,0),VLOOKUP(S290,'Productos PD'!$B$3:$D$349,3,0))</f>
        <v>0</v>
      </c>
    </row>
    <row r="291" spans="1:18" ht="60" x14ac:dyDescent="0.25">
      <c r="A291" s="87">
        <f t="shared" si="36"/>
        <v>4</v>
      </c>
      <c r="B291" s="86" t="s">
        <v>281</v>
      </c>
      <c r="C291" s="88" t="str">
        <f>IFERROR(IF(OR(B291="",B291=B290),"",VLOOKUP(B291,A!B$2:$F$469,MATCH($Q$1,A!B$1:$F$1),0)),0)</f>
        <v/>
      </c>
      <c r="D291" s="89" t="str">
        <f t="shared" si="37"/>
        <v/>
      </c>
      <c r="E291" s="90" t="str">
        <f t="shared" si="38"/>
        <v/>
      </c>
      <c r="F291" s="91" t="s">
        <v>282</v>
      </c>
      <c r="G291" s="88" t="str">
        <f>IFERROR(IF(OR(F291="",F291=F290),"",VLOOKUP(F291,A!C$2:$F$469,MATCH($Q$1,A!C$1:$F$1),0)),0)</f>
        <v/>
      </c>
      <c r="H291" s="89" t="str">
        <f t="shared" si="39"/>
        <v/>
      </c>
      <c r="I291" s="90" t="str">
        <f t="shared" si="40"/>
        <v/>
      </c>
      <c r="J291" s="86" t="s">
        <v>291</v>
      </c>
      <c r="K291" s="87" t="str">
        <f>IFERROR(IF(J291="","",IF(J291=J290,"",VLOOKUP(J291,A!D$2:$F$469,MATCH($Q$1,A!D$1:$F$1),0))),0)</f>
        <v/>
      </c>
      <c r="L291" s="87" t="str">
        <f t="shared" si="41"/>
        <v/>
      </c>
      <c r="M291" s="94" t="str">
        <f t="shared" si="42"/>
        <v/>
      </c>
      <c r="N291" s="86" t="s">
        <v>877</v>
      </c>
      <c r="O291" s="86">
        <f t="shared" si="43"/>
        <v>2</v>
      </c>
      <c r="P291" s="86">
        <f t="shared" si="44"/>
        <v>0</v>
      </c>
      <c r="Q291" s="87">
        <v>20</v>
      </c>
      <c r="R291" s="95">
        <f>+IFERROR(VLOOKUP(N291,'Productos PD'!$C$2:$E$349,3,0),VLOOKUP(S291,'Productos PD'!$B$3:$D$349,3,0))</f>
        <v>0</v>
      </c>
    </row>
    <row r="292" spans="1:18" ht="45" x14ac:dyDescent="0.25">
      <c r="A292" s="87">
        <f t="shared" si="36"/>
        <v>4</v>
      </c>
      <c r="B292" s="86" t="s">
        <v>281</v>
      </c>
      <c r="C292" s="88" t="str">
        <f>IFERROR(IF(OR(B292="",B292=B291),"",VLOOKUP(B292,A!B$2:$F$469,MATCH($Q$1,A!B$1:$F$1),0)),0)</f>
        <v/>
      </c>
      <c r="D292" s="89" t="str">
        <f t="shared" si="37"/>
        <v/>
      </c>
      <c r="E292" s="90" t="str">
        <f t="shared" si="38"/>
        <v/>
      </c>
      <c r="F292" s="91" t="s">
        <v>282</v>
      </c>
      <c r="G292" s="88" t="str">
        <f>IFERROR(IF(OR(F292="",F292=F291),"",VLOOKUP(F292,A!C$2:$F$469,MATCH($Q$1,A!C$1:$F$1),0)),0)</f>
        <v/>
      </c>
      <c r="H292" s="89" t="str">
        <f t="shared" si="39"/>
        <v/>
      </c>
      <c r="I292" s="90" t="str">
        <f t="shared" si="40"/>
        <v/>
      </c>
      <c r="J292" s="86" t="s">
        <v>291</v>
      </c>
      <c r="K292" s="87" t="str">
        <f>IFERROR(IF(J292="","",IF(J292=J291,"",VLOOKUP(J292,A!D$2:$F$469,MATCH($Q$1,A!D$1:$F$1),0))),0)</f>
        <v/>
      </c>
      <c r="L292" s="87" t="str">
        <f t="shared" si="41"/>
        <v/>
      </c>
      <c r="M292" s="94" t="str">
        <f t="shared" si="42"/>
        <v/>
      </c>
      <c r="N292" s="86" t="s">
        <v>295</v>
      </c>
      <c r="O292" s="86">
        <f t="shared" si="43"/>
        <v>6</v>
      </c>
      <c r="P292" s="86">
        <f t="shared" si="44"/>
        <v>0</v>
      </c>
      <c r="Q292" s="87">
        <v>60</v>
      </c>
      <c r="R292" s="95">
        <f>+IFERROR(VLOOKUP(N292,'Productos PD'!$C$2:$E$349,3,0),VLOOKUP(S292,'Productos PD'!$B$3:$D$349,3,0))</f>
        <v>0</v>
      </c>
    </row>
    <row r="293" spans="1:18" ht="45" hidden="1" x14ac:dyDescent="0.25">
      <c r="A293" s="87">
        <f t="shared" si="36"/>
        <v>2</v>
      </c>
      <c r="B293" s="86" t="s">
        <v>281</v>
      </c>
      <c r="C293" s="88" t="str">
        <f>IFERROR(IF(OR(B293="",B293=B292),"",VLOOKUP(B293,A!B$2:$F$469,MATCH($Q$1,A!B$1:$F$1),0)),0)</f>
        <v/>
      </c>
      <c r="D293" s="89" t="str">
        <f t="shared" si="37"/>
        <v/>
      </c>
      <c r="E293" s="90" t="str">
        <f t="shared" si="38"/>
        <v/>
      </c>
      <c r="F293" s="91" t="s">
        <v>296</v>
      </c>
      <c r="G293" s="88">
        <f>IFERROR(IF(OR(F293="",F293=F292),"",VLOOKUP(F293,A!C$2:$F$469,MATCH($Q$1,A!C$1:$F$1),0)),0)</f>
        <v>30</v>
      </c>
      <c r="H293" s="89">
        <f t="shared" si="39"/>
        <v>0</v>
      </c>
      <c r="I293" s="90">
        <f t="shared" si="40"/>
        <v>0</v>
      </c>
      <c r="K293" s="87" t="str">
        <f>IFERROR(IF(J293="","",IF(J293=J292,"",VLOOKUP(J293,A!D$2:$F$469,MATCH($Q$1,A!D$1:$F$1),0))),0)</f>
        <v/>
      </c>
      <c r="L293" s="87" t="str">
        <f t="shared" si="41"/>
        <v/>
      </c>
      <c r="M293" s="94" t="str">
        <f t="shared" si="42"/>
        <v/>
      </c>
      <c r="O293" s="86" t="str">
        <f t="shared" si="43"/>
        <v/>
      </c>
      <c r="P293" s="86" t="str">
        <f t="shared" si="44"/>
        <v/>
      </c>
      <c r="Q293" s="87">
        <v>30</v>
      </c>
      <c r="R293" s="95" t="e">
        <f>+IFERROR(VLOOKUP(N293,'Productos PD'!$C$2:$E$349,3,0),VLOOKUP(S293,'Productos PD'!$B$3:$D$349,3,0))</f>
        <v>#N/A</v>
      </c>
    </row>
    <row r="294" spans="1:18" ht="45" hidden="1" x14ac:dyDescent="0.25">
      <c r="A294" s="87">
        <f t="shared" si="36"/>
        <v>3</v>
      </c>
      <c r="B294" s="86" t="s">
        <v>281</v>
      </c>
      <c r="C294" s="88" t="str">
        <f>IFERROR(IF(OR(B294="",B294=B293),"",VLOOKUP(B294,A!B$2:$F$469,MATCH($Q$1,A!B$1:$F$1),0)),0)</f>
        <v/>
      </c>
      <c r="D294" s="89" t="str">
        <f t="shared" si="37"/>
        <v/>
      </c>
      <c r="E294" s="90" t="str">
        <f t="shared" si="38"/>
        <v/>
      </c>
      <c r="F294" s="91" t="s">
        <v>296</v>
      </c>
      <c r="G294" s="88" t="str">
        <f>IFERROR(IF(OR(F294="",F294=F293),"",VLOOKUP(F294,A!C$2:$F$469,MATCH($Q$1,A!C$1:$F$1),0)),0)</f>
        <v/>
      </c>
      <c r="H294" s="89" t="str">
        <f t="shared" si="39"/>
        <v/>
      </c>
      <c r="I294" s="90" t="str">
        <f t="shared" si="40"/>
        <v/>
      </c>
      <c r="J294" s="86" t="s">
        <v>297</v>
      </c>
      <c r="K294" s="87">
        <f>IFERROR(IF(J294="","",IF(J294=J293,"",VLOOKUP(J294,A!D$2:$F$469,MATCH($Q$1,A!D$1:$F$1),0))),0)</f>
        <v>10</v>
      </c>
      <c r="L294" s="87">
        <f t="shared" si="41"/>
        <v>0</v>
      </c>
      <c r="M294" s="94">
        <f t="shared" si="42"/>
        <v>0</v>
      </c>
      <c r="O294" s="86" t="str">
        <f t="shared" si="43"/>
        <v/>
      </c>
      <c r="P294" s="86" t="str">
        <f t="shared" si="44"/>
        <v/>
      </c>
      <c r="Q294" s="87">
        <v>10</v>
      </c>
      <c r="R294" s="95" t="e">
        <f>+IFERROR(VLOOKUP(N294,'Productos PD'!$C$2:$E$349,3,0),VLOOKUP(S294,'Productos PD'!$B$3:$D$349,3,0))</f>
        <v>#N/A</v>
      </c>
    </row>
    <row r="295" spans="1:18" ht="60" x14ac:dyDescent="0.25">
      <c r="A295" s="87">
        <f t="shared" si="36"/>
        <v>4</v>
      </c>
      <c r="B295" s="86" t="s">
        <v>281</v>
      </c>
      <c r="C295" s="88" t="str">
        <f>IFERROR(IF(OR(B295="",B295=B294),"",VLOOKUP(B295,A!B$2:$F$469,MATCH($Q$1,A!B$1:$F$1),0)),0)</f>
        <v/>
      </c>
      <c r="D295" s="89" t="str">
        <f t="shared" si="37"/>
        <v/>
      </c>
      <c r="E295" s="90" t="str">
        <f t="shared" si="38"/>
        <v/>
      </c>
      <c r="F295" s="91" t="s">
        <v>296</v>
      </c>
      <c r="G295" s="88" t="str">
        <f>IFERROR(IF(OR(F295="",F295=F294),"",VLOOKUP(F295,A!C$2:$F$469,MATCH($Q$1,A!C$1:$F$1),0)),0)</f>
        <v/>
      </c>
      <c r="H295" s="89" t="str">
        <f t="shared" si="39"/>
        <v/>
      </c>
      <c r="I295" s="90" t="str">
        <f t="shared" si="40"/>
        <v/>
      </c>
      <c r="J295" s="86" t="s">
        <v>297</v>
      </c>
      <c r="K295" s="87" t="str">
        <f>IFERROR(IF(J295="","",IF(J295=J294,"",VLOOKUP(J295,A!D$2:$F$469,MATCH($Q$1,A!D$1:$F$1),0))),0)</f>
        <v/>
      </c>
      <c r="L295" s="87" t="str">
        <f t="shared" si="41"/>
        <v/>
      </c>
      <c r="M295" s="94" t="str">
        <f t="shared" si="42"/>
        <v/>
      </c>
      <c r="N295" s="86" t="s">
        <v>872</v>
      </c>
      <c r="O295" s="86">
        <f t="shared" si="43"/>
        <v>10</v>
      </c>
      <c r="P295" s="86">
        <f t="shared" si="44"/>
        <v>0</v>
      </c>
      <c r="Q295" s="87">
        <v>100</v>
      </c>
      <c r="R295" s="95">
        <f>+IFERROR(VLOOKUP(N295,'Productos PD'!$C$2:$E$349,3,0),VLOOKUP(S295,'Productos PD'!$B$3:$D$349,3,0))</f>
        <v>0</v>
      </c>
    </row>
    <row r="296" spans="1:18" ht="45" hidden="1" x14ac:dyDescent="0.25">
      <c r="A296" s="87">
        <f t="shared" si="36"/>
        <v>3</v>
      </c>
      <c r="B296" s="86" t="s">
        <v>281</v>
      </c>
      <c r="C296" s="88" t="str">
        <f>IFERROR(IF(OR(B296="",B296=B295),"",VLOOKUP(B296,A!B$2:$F$469,MATCH($Q$1,A!B$1:$F$1),0)),0)</f>
        <v/>
      </c>
      <c r="D296" s="89" t="str">
        <f t="shared" si="37"/>
        <v/>
      </c>
      <c r="E296" s="90" t="str">
        <f t="shared" si="38"/>
        <v/>
      </c>
      <c r="F296" s="91" t="s">
        <v>296</v>
      </c>
      <c r="G296" s="88" t="str">
        <f>IFERROR(IF(OR(F296="",F296=F295),"",VLOOKUP(F296,A!C$2:$F$469,MATCH($Q$1,A!C$1:$F$1),0)),0)</f>
        <v/>
      </c>
      <c r="H296" s="89" t="str">
        <f t="shared" si="39"/>
        <v/>
      </c>
      <c r="I296" s="90" t="str">
        <f t="shared" si="40"/>
        <v/>
      </c>
      <c r="J296" s="86" t="s">
        <v>299</v>
      </c>
      <c r="K296" s="87">
        <f>IFERROR(IF(J296="","",IF(J296=J295,"",VLOOKUP(J296,A!D$2:$F$469,MATCH($Q$1,A!D$1:$F$1),0))),0)</f>
        <v>45</v>
      </c>
      <c r="L296" s="87">
        <f t="shared" si="41"/>
        <v>0</v>
      </c>
      <c r="M296" s="94">
        <f t="shared" si="42"/>
        <v>0</v>
      </c>
      <c r="O296" s="86" t="str">
        <f t="shared" si="43"/>
        <v/>
      </c>
      <c r="P296" s="86" t="str">
        <f t="shared" si="44"/>
        <v/>
      </c>
      <c r="Q296" s="87">
        <v>45</v>
      </c>
      <c r="R296" s="95" t="e">
        <f>+IFERROR(VLOOKUP(N296,'Productos PD'!$C$2:$E$349,3,0),VLOOKUP(S296,'Productos PD'!$B$3:$D$349,3,0))</f>
        <v>#N/A</v>
      </c>
    </row>
    <row r="297" spans="1:18" ht="45" x14ac:dyDescent="0.25">
      <c r="A297" s="87">
        <f t="shared" si="36"/>
        <v>4</v>
      </c>
      <c r="B297" s="86" t="s">
        <v>281</v>
      </c>
      <c r="C297" s="88" t="str">
        <f>IFERROR(IF(OR(B297="",B297=B296),"",VLOOKUP(B297,A!B$2:$F$469,MATCH($Q$1,A!B$1:$F$1),0)),0)</f>
        <v/>
      </c>
      <c r="D297" s="89" t="str">
        <f t="shared" si="37"/>
        <v/>
      </c>
      <c r="E297" s="90" t="str">
        <f t="shared" si="38"/>
        <v/>
      </c>
      <c r="F297" s="91" t="s">
        <v>296</v>
      </c>
      <c r="G297" s="88" t="str">
        <f>IFERROR(IF(OR(F297="",F297=F296),"",VLOOKUP(F297,A!C$2:$F$469,MATCH($Q$1,A!C$1:$F$1),0)),0)</f>
        <v/>
      </c>
      <c r="H297" s="89" t="str">
        <f t="shared" si="39"/>
        <v/>
      </c>
      <c r="I297" s="90" t="str">
        <f t="shared" si="40"/>
        <v/>
      </c>
      <c r="J297" s="86" t="s">
        <v>299</v>
      </c>
      <c r="K297" s="87" t="str">
        <f>IFERROR(IF(J297="","",IF(J297=J296,"",VLOOKUP(J297,A!D$2:$F$469,MATCH($Q$1,A!D$1:$F$1),0))),0)</f>
        <v/>
      </c>
      <c r="L297" s="87" t="str">
        <f t="shared" si="41"/>
        <v/>
      </c>
      <c r="M297" s="94" t="str">
        <f t="shared" si="42"/>
        <v/>
      </c>
      <c r="N297" s="86" t="s">
        <v>300</v>
      </c>
      <c r="O297" s="86">
        <f t="shared" si="43"/>
        <v>15.75</v>
      </c>
      <c r="P297" s="86">
        <f t="shared" si="44"/>
        <v>0</v>
      </c>
      <c r="Q297" s="87">
        <v>35</v>
      </c>
      <c r="R297" s="95">
        <f>+IFERROR(VLOOKUP(N297,'Productos PD'!$C$2:$E$349,3,0),VLOOKUP(S297,'Productos PD'!$B$3:$D$349,3,0))</f>
        <v>0</v>
      </c>
    </row>
    <row r="298" spans="1:18" ht="45" x14ac:dyDescent="0.25">
      <c r="A298" s="87">
        <f t="shared" si="36"/>
        <v>4</v>
      </c>
      <c r="B298" s="86" t="s">
        <v>281</v>
      </c>
      <c r="C298" s="88" t="str">
        <f>IFERROR(IF(OR(B298="",B298=B297),"",VLOOKUP(B298,A!B$2:$F$469,MATCH($Q$1,A!B$1:$F$1),0)),0)</f>
        <v/>
      </c>
      <c r="D298" s="89" t="str">
        <f t="shared" si="37"/>
        <v/>
      </c>
      <c r="E298" s="90" t="str">
        <f t="shared" si="38"/>
        <v/>
      </c>
      <c r="F298" s="91" t="s">
        <v>296</v>
      </c>
      <c r="G298" s="88" t="str">
        <f>IFERROR(IF(OR(F298="",F298=F297),"",VLOOKUP(F298,A!C$2:$F$469,MATCH($Q$1,A!C$1:$F$1),0)),0)</f>
        <v/>
      </c>
      <c r="H298" s="89" t="str">
        <f t="shared" si="39"/>
        <v/>
      </c>
      <c r="I298" s="90" t="str">
        <f t="shared" si="40"/>
        <v/>
      </c>
      <c r="J298" s="86" t="s">
        <v>299</v>
      </c>
      <c r="K298" s="87" t="str">
        <f>IFERROR(IF(J298="","",IF(J298=J297,"",VLOOKUP(J298,A!D$2:$F$469,MATCH($Q$1,A!D$1:$F$1),0))),0)</f>
        <v/>
      </c>
      <c r="L298" s="87" t="str">
        <f t="shared" si="41"/>
        <v/>
      </c>
      <c r="M298" s="94" t="str">
        <f t="shared" si="42"/>
        <v/>
      </c>
      <c r="N298" s="86" t="s">
        <v>660</v>
      </c>
      <c r="O298" s="86">
        <f t="shared" si="43"/>
        <v>2.25</v>
      </c>
      <c r="P298" s="86">
        <f t="shared" si="44"/>
        <v>0</v>
      </c>
      <c r="Q298" s="87">
        <v>5</v>
      </c>
      <c r="R298" s="95">
        <f>+IFERROR(VLOOKUP(N298,'Productos PD'!$C$2:$E$349,3,0),VLOOKUP(S298,'Productos PD'!$B$3:$D$349,3,0))</f>
        <v>0</v>
      </c>
    </row>
    <row r="299" spans="1:18" ht="45" x14ac:dyDescent="0.25">
      <c r="A299" s="87">
        <f t="shared" si="36"/>
        <v>4</v>
      </c>
      <c r="B299" s="86" t="s">
        <v>281</v>
      </c>
      <c r="C299" s="88" t="str">
        <f>IFERROR(IF(OR(B299="",B299=B298),"",VLOOKUP(B299,A!B$2:$F$469,MATCH($Q$1,A!B$1:$F$1),0)),0)</f>
        <v/>
      </c>
      <c r="D299" s="89" t="str">
        <f t="shared" si="37"/>
        <v/>
      </c>
      <c r="E299" s="90" t="str">
        <f t="shared" si="38"/>
        <v/>
      </c>
      <c r="F299" s="91" t="s">
        <v>296</v>
      </c>
      <c r="G299" s="88" t="str">
        <f>IFERROR(IF(OR(F299="",F299=F298),"",VLOOKUP(F299,A!C$2:$F$469,MATCH($Q$1,A!C$1:$F$1),0)),0)</f>
        <v/>
      </c>
      <c r="H299" s="89" t="str">
        <f t="shared" si="39"/>
        <v/>
      </c>
      <c r="I299" s="90" t="str">
        <f t="shared" si="40"/>
        <v/>
      </c>
      <c r="J299" s="86" t="s">
        <v>299</v>
      </c>
      <c r="K299" s="87" t="str">
        <f>IFERROR(IF(J299="","",IF(J299=J298,"",VLOOKUP(J299,A!D$2:$F$469,MATCH($Q$1,A!D$1:$F$1),0))),0)</f>
        <v/>
      </c>
      <c r="L299" s="87" t="str">
        <f t="shared" si="41"/>
        <v/>
      </c>
      <c r="M299" s="94" t="str">
        <f t="shared" si="42"/>
        <v/>
      </c>
      <c r="N299" s="86" t="s">
        <v>302</v>
      </c>
      <c r="O299" s="86">
        <f t="shared" si="43"/>
        <v>27</v>
      </c>
      <c r="P299" s="86">
        <f t="shared" si="44"/>
        <v>0</v>
      </c>
      <c r="Q299" s="87">
        <v>60</v>
      </c>
      <c r="R299" s="95">
        <f>+IFERROR(VLOOKUP(N299,'Productos PD'!$C$2:$E$349,3,0),VLOOKUP(S299,'Productos PD'!$B$3:$D$349,3,0))</f>
        <v>0</v>
      </c>
    </row>
    <row r="300" spans="1:18" ht="45" hidden="1" x14ac:dyDescent="0.25">
      <c r="A300" s="87">
        <f t="shared" si="36"/>
        <v>3</v>
      </c>
      <c r="B300" s="86" t="s">
        <v>281</v>
      </c>
      <c r="C300" s="88" t="str">
        <f>IFERROR(IF(OR(B300="",B300=B299),"",VLOOKUP(B300,A!B$2:$F$469,MATCH($Q$1,A!B$1:$F$1),0)),0)</f>
        <v/>
      </c>
      <c r="D300" s="89" t="str">
        <f t="shared" si="37"/>
        <v/>
      </c>
      <c r="E300" s="90" t="str">
        <f t="shared" si="38"/>
        <v/>
      </c>
      <c r="F300" s="91" t="s">
        <v>296</v>
      </c>
      <c r="G300" s="88" t="str">
        <f>IFERROR(IF(OR(F300="",F300=F299),"",VLOOKUP(F300,A!C$2:$F$469,MATCH($Q$1,A!C$1:$F$1),0)),0)</f>
        <v/>
      </c>
      <c r="H300" s="89" t="str">
        <f t="shared" si="39"/>
        <v/>
      </c>
      <c r="I300" s="90" t="str">
        <f t="shared" si="40"/>
        <v/>
      </c>
      <c r="J300" s="86" t="s">
        <v>303</v>
      </c>
      <c r="K300" s="87">
        <f>IFERROR(IF(J300="","",IF(J300=J299,"",VLOOKUP(J300,A!D$2:$F$469,MATCH($Q$1,A!D$1:$F$1),0))),0)</f>
        <v>40</v>
      </c>
      <c r="L300" s="87">
        <f t="shared" si="41"/>
        <v>0</v>
      </c>
      <c r="M300" s="94">
        <f t="shared" si="42"/>
        <v>0</v>
      </c>
      <c r="O300" s="86" t="str">
        <f t="shared" si="43"/>
        <v/>
      </c>
      <c r="P300" s="86" t="str">
        <f t="shared" si="44"/>
        <v/>
      </c>
      <c r="Q300" s="87">
        <v>40</v>
      </c>
      <c r="R300" s="95" t="e">
        <f>+IFERROR(VLOOKUP(N300,'Productos PD'!$C$2:$E$349,3,0),VLOOKUP(S300,'Productos PD'!$B$3:$D$349,3,0))</f>
        <v>#N/A</v>
      </c>
    </row>
    <row r="301" spans="1:18" ht="45" x14ac:dyDescent="0.25">
      <c r="A301" s="87">
        <f t="shared" si="36"/>
        <v>4</v>
      </c>
      <c r="B301" s="86" t="s">
        <v>281</v>
      </c>
      <c r="C301" s="88" t="str">
        <f>IFERROR(IF(OR(B301="",B301=B300),"",VLOOKUP(B301,A!B$2:$F$469,MATCH($Q$1,A!B$1:$F$1),0)),0)</f>
        <v/>
      </c>
      <c r="D301" s="89" t="str">
        <f t="shared" si="37"/>
        <v/>
      </c>
      <c r="E301" s="90" t="str">
        <f t="shared" si="38"/>
        <v/>
      </c>
      <c r="F301" s="91" t="s">
        <v>296</v>
      </c>
      <c r="G301" s="88" t="str">
        <f>IFERROR(IF(OR(F301="",F301=F300),"",VLOOKUP(F301,A!C$2:$F$469,MATCH($Q$1,A!C$1:$F$1),0)),0)</f>
        <v/>
      </c>
      <c r="H301" s="89" t="str">
        <f t="shared" si="39"/>
        <v/>
      </c>
      <c r="I301" s="90" t="str">
        <f t="shared" si="40"/>
        <v/>
      </c>
      <c r="J301" s="86" t="s">
        <v>303</v>
      </c>
      <c r="K301" s="87" t="str">
        <f>IFERROR(IF(J301="","",IF(J301=J300,"",VLOOKUP(J301,A!D$2:$F$469,MATCH($Q$1,A!D$1:$F$1),0))),0)</f>
        <v/>
      </c>
      <c r="L301" s="87" t="str">
        <f t="shared" si="41"/>
        <v/>
      </c>
      <c r="M301" s="94" t="str">
        <f t="shared" si="42"/>
        <v/>
      </c>
      <c r="N301" s="86" t="s">
        <v>874</v>
      </c>
      <c r="O301" s="86">
        <f t="shared" si="43"/>
        <v>6</v>
      </c>
      <c r="P301" s="86">
        <f t="shared" si="44"/>
        <v>0</v>
      </c>
      <c r="Q301" s="87">
        <v>15</v>
      </c>
      <c r="R301" s="95">
        <f>+IFERROR(VLOOKUP(N301,'Productos PD'!$C$2:$E$349,3,0),VLOOKUP(S301,'Productos PD'!$B$3:$D$349,3,0))</f>
        <v>0</v>
      </c>
    </row>
    <row r="302" spans="1:18" ht="45" x14ac:dyDescent="0.25">
      <c r="A302" s="87">
        <f t="shared" si="36"/>
        <v>4</v>
      </c>
      <c r="B302" s="86" t="s">
        <v>281</v>
      </c>
      <c r="C302" s="88" t="str">
        <f>IFERROR(IF(OR(B302="",B302=B301),"",VLOOKUP(B302,A!B$2:$F$469,MATCH($Q$1,A!B$1:$F$1),0)),0)</f>
        <v/>
      </c>
      <c r="D302" s="89" t="str">
        <f t="shared" si="37"/>
        <v/>
      </c>
      <c r="E302" s="90" t="str">
        <f t="shared" si="38"/>
        <v/>
      </c>
      <c r="F302" s="91" t="s">
        <v>296</v>
      </c>
      <c r="G302" s="88" t="str">
        <f>IFERROR(IF(OR(F302="",F302=F301),"",VLOOKUP(F302,A!C$2:$F$469,MATCH($Q$1,A!C$1:$F$1),0)),0)</f>
        <v/>
      </c>
      <c r="H302" s="89" t="str">
        <f t="shared" si="39"/>
        <v/>
      </c>
      <c r="I302" s="90" t="str">
        <f t="shared" si="40"/>
        <v/>
      </c>
      <c r="J302" s="86" t="s">
        <v>303</v>
      </c>
      <c r="K302" s="87" t="str">
        <f>IFERROR(IF(J302="","",IF(J302=J301,"",VLOOKUP(J302,A!D$2:$F$469,MATCH($Q$1,A!D$1:$F$1),0))),0)</f>
        <v/>
      </c>
      <c r="L302" s="87" t="str">
        <f t="shared" si="41"/>
        <v/>
      </c>
      <c r="M302" s="94" t="str">
        <f t="shared" si="42"/>
        <v/>
      </c>
      <c r="N302" s="86" t="s">
        <v>305</v>
      </c>
      <c r="O302" s="86">
        <f t="shared" si="43"/>
        <v>4</v>
      </c>
      <c r="P302" s="86">
        <f t="shared" si="44"/>
        <v>0</v>
      </c>
      <c r="Q302" s="87">
        <v>10</v>
      </c>
      <c r="R302" s="95">
        <f>+IFERROR(VLOOKUP(N302,'Productos PD'!$C$2:$E$349,3,0),VLOOKUP(S302,'Productos PD'!$B$3:$D$349,3,0))</f>
        <v>0</v>
      </c>
    </row>
    <row r="303" spans="1:18" ht="45" x14ac:dyDescent="0.25">
      <c r="A303" s="87">
        <f t="shared" si="36"/>
        <v>4</v>
      </c>
      <c r="B303" s="86" t="s">
        <v>281</v>
      </c>
      <c r="C303" s="88" t="str">
        <f>IFERROR(IF(OR(B303="",B303=B302),"",VLOOKUP(B303,A!B$2:$F$469,MATCH($Q$1,A!B$1:$F$1),0)),0)</f>
        <v/>
      </c>
      <c r="D303" s="89" t="str">
        <f t="shared" si="37"/>
        <v/>
      </c>
      <c r="E303" s="90" t="str">
        <f t="shared" si="38"/>
        <v/>
      </c>
      <c r="F303" s="91" t="s">
        <v>296</v>
      </c>
      <c r="G303" s="88" t="str">
        <f>IFERROR(IF(OR(F303="",F303=F302),"",VLOOKUP(F303,A!C$2:$F$469,MATCH($Q$1,A!C$1:$F$1),0)),0)</f>
        <v/>
      </c>
      <c r="H303" s="89" t="str">
        <f t="shared" si="39"/>
        <v/>
      </c>
      <c r="I303" s="90" t="str">
        <f t="shared" si="40"/>
        <v/>
      </c>
      <c r="J303" s="86" t="s">
        <v>303</v>
      </c>
      <c r="K303" s="87" t="str">
        <f>IFERROR(IF(J303="","",IF(J303=J302,"",VLOOKUP(J303,A!D$2:$F$469,MATCH($Q$1,A!D$1:$F$1),0))),0)</f>
        <v/>
      </c>
      <c r="L303" s="87" t="str">
        <f t="shared" si="41"/>
        <v/>
      </c>
      <c r="M303" s="94" t="str">
        <f t="shared" si="42"/>
        <v/>
      </c>
      <c r="N303" s="86" t="s">
        <v>306</v>
      </c>
      <c r="O303" s="86">
        <f t="shared" si="43"/>
        <v>2</v>
      </c>
      <c r="P303" s="86">
        <f t="shared" si="44"/>
        <v>0</v>
      </c>
      <c r="Q303" s="87">
        <v>5</v>
      </c>
      <c r="R303" s="95">
        <f>+IFERROR(VLOOKUP(N303,'Productos PD'!$C$2:$E$349,3,0),VLOOKUP(S303,'Productos PD'!$B$3:$D$349,3,0))</f>
        <v>0</v>
      </c>
    </row>
    <row r="304" spans="1:18" ht="45" x14ac:dyDescent="0.25">
      <c r="A304" s="87">
        <f t="shared" si="36"/>
        <v>4</v>
      </c>
      <c r="B304" s="86" t="s">
        <v>281</v>
      </c>
      <c r="C304" s="88" t="str">
        <f>IFERROR(IF(OR(B304="",B304=B303),"",VLOOKUP(B304,A!B$2:$F$469,MATCH($Q$1,A!B$1:$F$1),0)),0)</f>
        <v/>
      </c>
      <c r="D304" s="89" t="str">
        <f t="shared" si="37"/>
        <v/>
      </c>
      <c r="E304" s="90" t="str">
        <f t="shared" si="38"/>
        <v/>
      </c>
      <c r="F304" s="91" t="s">
        <v>296</v>
      </c>
      <c r="G304" s="88" t="str">
        <f>IFERROR(IF(OR(F304="",F304=F303),"",VLOOKUP(F304,A!C$2:$F$469,MATCH($Q$1,A!C$1:$F$1),0)),0)</f>
        <v/>
      </c>
      <c r="H304" s="89" t="str">
        <f t="shared" si="39"/>
        <v/>
      </c>
      <c r="I304" s="90" t="str">
        <f t="shared" si="40"/>
        <v/>
      </c>
      <c r="J304" s="86" t="s">
        <v>303</v>
      </c>
      <c r="K304" s="87" t="str">
        <f>IFERROR(IF(J304="","",IF(J304=J303,"",VLOOKUP(J304,A!D$2:$F$469,MATCH($Q$1,A!D$1:$F$1),0))),0)</f>
        <v/>
      </c>
      <c r="L304" s="87" t="str">
        <f t="shared" si="41"/>
        <v/>
      </c>
      <c r="M304" s="94" t="str">
        <f t="shared" si="42"/>
        <v/>
      </c>
      <c r="N304" s="86" t="s">
        <v>873</v>
      </c>
      <c r="O304" s="86">
        <f t="shared" si="43"/>
        <v>23.6</v>
      </c>
      <c r="P304" s="86">
        <f t="shared" si="44"/>
        <v>0</v>
      </c>
      <c r="Q304" s="87">
        <v>59</v>
      </c>
      <c r="R304" s="95">
        <f>+IFERROR(VLOOKUP(N304,'Productos PD'!$C$2:$E$349,3,0),VLOOKUP(S304,'Productos PD'!$B$3:$D$349,3,0))</f>
        <v>0</v>
      </c>
    </row>
    <row r="305" spans="1:19" ht="60" x14ac:dyDescent="0.25">
      <c r="A305" s="87">
        <f t="shared" si="36"/>
        <v>4</v>
      </c>
      <c r="B305" s="86" t="s">
        <v>281</v>
      </c>
      <c r="C305" s="88" t="str">
        <f>IFERROR(IF(OR(B305="",B305=B304),"",VLOOKUP(B305,A!B$2:$F$469,MATCH($Q$1,A!B$1:$F$1),0)),0)</f>
        <v/>
      </c>
      <c r="D305" s="89" t="str">
        <f t="shared" si="37"/>
        <v/>
      </c>
      <c r="E305" s="90" t="str">
        <f t="shared" si="38"/>
        <v/>
      </c>
      <c r="F305" s="91" t="s">
        <v>296</v>
      </c>
      <c r="G305" s="88" t="str">
        <f>IFERROR(IF(OR(F305="",F305=F304),"",VLOOKUP(F305,A!C$2:$F$469,MATCH($Q$1,A!C$1:$F$1),0)),0)</f>
        <v/>
      </c>
      <c r="H305" s="89" t="str">
        <f t="shared" si="39"/>
        <v/>
      </c>
      <c r="I305" s="90" t="str">
        <f t="shared" si="40"/>
        <v/>
      </c>
      <c r="J305" s="86" t="s">
        <v>303</v>
      </c>
      <c r="K305" s="87" t="str">
        <f>IFERROR(IF(J305="","",IF(J305=J304,"",VLOOKUP(J305,A!D$2:$F$469,MATCH($Q$1,A!D$1:$F$1),0))),0)</f>
        <v/>
      </c>
      <c r="L305" s="87" t="str">
        <f t="shared" si="41"/>
        <v/>
      </c>
      <c r="M305" s="94" t="str">
        <f t="shared" si="42"/>
        <v/>
      </c>
      <c r="N305" s="86" t="s">
        <v>308</v>
      </c>
      <c r="O305" s="86">
        <f t="shared" si="43"/>
        <v>0.4</v>
      </c>
      <c r="P305" s="86">
        <f t="shared" si="44"/>
        <v>0</v>
      </c>
      <c r="Q305" s="87">
        <v>1</v>
      </c>
      <c r="R305" s="95">
        <f>+IFERROR(VLOOKUP(N305,'Productos PD'!$C$2:$E$349,3,0),VLOOKUP(S305,'Productos PD'!$B$3:$D$349,3,0))</f>
        <v>0</v>
      </c>
    </row>
    <row r="306" spans="1:19" ht="45" x14ac:dyDescent="0.25">
      <c r="A306" s="87">
        <f t="shared" si="36"/>
        <v>4</v>
      </c>
      <c r="B306" s="86" t="s">
        <v>281</v>
      </c>
      <c r="C306" s="88" t="str">
        <f>IFERROR(IF(OR(B306="",B306=B305),"",VLOOKUP(B306,A!B$2:$F$469,MATCH($Q$1,A!B$1:$F$1),0)),0)</f>
        <v/>
      </c>
      <c r="D306" s="89" t="str">
        <f t="shared" si="37"/>
        <v/>
      </c>
      <c r="E306" s="90" t="str">
        <f t="shared" si="38"/>
        <v/>
      </c>
      <c r="F306" s="91" t="s">
        <v>296</v>
      </c>
      <c r="G306" s="88" t="str">
        <f>IFERROR(IF(OR(F306="",F306=F305),"",VLOOKUP(F306,A!C$2:$F$469,MATCH($Q$1,A!C$1:$F$1),0)),0)</f>
        <v/>
      </c>
      <c r="H306" s="89" t="str">
        <f t="shared" si="39"/>
        <v/>
      </c>
      <c r="I306" s="90" t="str">
        <f t="shared" si="40"/>
        <v/>
      </c>
      <c r="J306" s="86" t="s">
        <v>303</v>
      </c>
      <c r="K306" s="87" t="str">
        <f>IFERROR(IF(J306="","",IF(J306=J305,"",VLOOKUP(J306,A!D$2:$F$469,MATCH($Q$1,A!D$1:$F$1),0))),0)</f>
        <v/>
      </c>
      <c r="L306" s="87" t="str">
        <f t="shared" si="41"/>
        <v/>
      </c>
      <c r="M306" s="94" t="str">
        <f t="shared" si="42"/>
        <v/>
      </c>
      <c r="N306" s="86" t="s">
        <v>309</v>
      </c>
      <c r="O306" s="86">
        <f t="shared" si="43"/>
        <v>4</v>
      </c>
      <c r="P306" s="86">
        <f t="shared" si="44"/>
        <v>0</v>
      </c>
      <c r="Q306" s="87">
        <v>10</v>
      </c>
      <c r="R306" s="95">
        <f>+IFERROR(VLOOKUP(N306,'Productos PD'!$C$2:$E$349,3,0),VLOOKUP(S306,'Productos PD'!$B$3:$D$349,3,0))</f>
        <v>0</v>
      </c>
    </row>
    <row r="307" spans="1:19" ht="75" hidden="1" x14ac:dyDescent="0.25">
      <c r="A307" s="87">
        <f t="shared" si="36"/>
        <v>3</v>
      </c>
      <c r="B307" s="86" t="s">
        <v>281</v>
      </c>
      <c r="C307" s="88" t="str">
        <f>IFERROR(IF(OR(B307="",B307=B306),"",VLOOKUP(B307,A!B$2:$F$469,MATCH($Q$1,A!B$1:$F$1),0)),0)</f>
        <v/>
      </c>
      <c r="D307" s="89" t="str">
        <f t="shared" si="37"/>
        <v/>
      </c>
      <c r="E307" s="90" t="str">
        <f t="shared" si="38"/>
        <v/>
      </c>
      <c r="F307" s="91" t="s">
        <v>296</v>
      </c>
      <c r="G307" s="88" t="str">
        <f>IFERROR(IF(OR(F307="",F307=F306),"",VLOOKUP(F307,A!C$2:$F$469,MATCH($Q$1,A!C$1:$F$1),0)),0)</f>
        <v/>
      </c>
      <c r="H307" s="89" t="str">
        <f t="shared" si="39"/>
        <v/>
      </c>
      <c r="I307" s="90" t="str">
        <f t="shared" si="40"/>
        <v/>
      </c>
      <c r="J307" s="86" t="s">
        <v>310</v>
      </c>
      <c r="K307" s="87">
        <f>IFERROR(IF(J307="","",IF(J307=J306,"",VLOOKUP(J307,A!D$2:$F$469,MATCH($Q$1,A!D$1:$F$1),0))),0)</f>
        <v>5</v>
      </c>
      <c r="L307" s="87">
        <f t="shared" si="41"/>
        <v>0</v>
      </c>
      <c r="M307" s="94">
        <f t="shared" si="42"/>
        <v>0</v>
      </c>
      <c r="O307" s="86" t="str">
        <f t="shared" si="43"/>
        <v/>
      </c>
      <c r="P307" s="86" t="str">
        <f t="shared" si="44"/>
        <v/>
      </c>
      <c r="Q307" s="87">
        <v>5</v>
      </c>
      <c r="R307" s="95" t="e">
        <f>+IFERROR(VLOOKUP(N307,'Productos PD'!$C$2:$E$349,3,0),VLOOKUP(S307,'Productos PD'!$B$3:$D$349,3,0))</f>
        <v>#N/A</v>
      </c>
    </row>
    <row r="308" spans="1:19" ht="75" x14ac:dyDescent="0.25">
      <c r="A308" s="87">
        <f t="shared" si="36"/>
        <v>4</v>
      </c>
      <c r="B308" s="86" t="s">
        <v>281</v>
      </c>
      <c r="C308" s="88" t="str">
        <f>IFERROR(IF(OR(B308="",B308=B307),"",VLOOKUP(B308,A!B$2:$F$469,MATCH($Q$1,A!B$1:$F$1),0)),0)</f>
        <v/>
      </c>
      <c r="D308" s="89" t="str">
        <f t="shared" si="37"/>
        <v/>
      </c>
      <c r="E308" s="90" t="str">
        <f t="shared" si="38"/>
        <v/>
      </c>
      <c r="F308" s="91" t="s">
        <v>296</v>
      </c>
      <c r="G308" s="88" t="str">
        <f>IFERROR(IF(OR(F308="",F308=F307),"",VLOOKUP(F308,A!C$2:$F$469,MATCH($Q$1,A!C$1:$F$1),0)),0)</f>
        <v/>
      </c>
      <c r="H308" s="89" t="str">
        <f t="shared" si="39"/>
        <v/>
      </c>
      <c r="I308" s="90" t="str">
        <f t="shared" si="40"/>
        <v/>
      </c>
      <c r="J308" s="86" t="s">
        <v>310</v>
      </c>
      <c r="K308" s="87" t="str">
        <f>IFERROR(IF(J308="","",IF(J308=J307,"",VLOOKUP(J308,A!D$2:$F$469,MATCH($Q$1,A!D$1:$F$1),0))),0)</f>
        <v/>
      </c>
      <c r="L308" s="87" t="str">
        <f t="shared" si="41"/>
        <v/>
      </c>
      <c r="M308" s="94" t="str">
        <f t="shared" si="42"/>
        <v/>
      </c>
      <c r="N308" s="86" t="s">
        <v>311</v>
      </c>
      <c r="O308" s="86">
        <f t="shared" si="43"/>
        <v>5</v>
      </c>
      <c r="P308" s="86">
        <f t="shared" si="44"/>
        <v>0</v>
      </c>
      <c r="Q308" s="87">
        <v>100</v>
      </c>
      <c r="R308" s="95">
        <f>+IFERROR(VLOOKUP(N308,'Productos PD'!$C$2:$E$349,3,0),VLOOKUP(S308,'Productos PD'!$B$3:$D$349,3,0))</f>
        <v>0</v>
      </c>
    </row>
    <row r="309" spans="1:19" ht="45" hidden="1" x14ac:dyDescent="0.25">
      <c r="A309" s="87">
        <f t="shared" si="36"/>
        <v>2</v>
      </c>
      <c r="B309" s="86" t="s">
        <v>281</v>
      </c>
      <c r="C309" s="88" t="str">
        <f>IFERROR(IF(OR(B309="",B309=B308),"",VLOOKUP(B309,A!B$2:$F$469,MATCH($Q$1,A!B$1:$F$1),0)),0)</f>
        <v/>
      </c>
      <c r="D309" s="89" t="str">
        <f t="shared" si="37"/>
        <v/>
      </c>
      <c r="E309" s="90" t="str">
        <f t="shared" si="38"/>
        <v/>
      </c>
      <c r="F309" s="91" t="s">
        <v>312</v>
      </c>
      <c r="G309" s="88">
        <f>IFERROR(IF(OR(F309="",F309=F308),"",VLOOKUP(F309,A!C$2:$F$469,MATCH($Q$1,A!C$1:$F$1),0)),0)</f>
        <v>5</v>
      </c>
      <c r="H309" s="89">
        <f t="shared" si="39"/>
        <v>0</v>
      </c>
      <c r="I309" s="90">
        <f t="shared" si="40"/>
        <v>0</v>
      </c>
      <c r="K309" s="87" t="str">
        <f>IFERROR(IF(J309="","",IF(J309=J308,"",VLOOKUP(J309,A!D$2:$F$469,MATCH($Q$1,A!D$1:$F$1),0))),0)</f>
        <v/>
      </c>
      <c r="L309" s="87" t="str">
        <f t="shared" si="41"/>
        <v/>
      </c>
      <c r="M309" s="94" t="str">
        <f t="shared" si="42"/>
        <v/>
      </c>
      <c r="O309" s="86" t="str">
        <f t="shared" si="43"/>
        <v/>
      </c>
      <c r="P309" s="86" t="str">
        <f t="shared" si="44"/>
        <v/>
      </c>
      <c r="Q309" s="87">
        <v>5</v>
      </c>
      <c r="R309" s="95" t="e">
        <f>+IFERROR(VLOOKUP(N309,'Productos PD'!$C$2:$E$349,3,0),VLOOKUP(S309,'Productos PD'!$B$3:$D$349,3,0))</f>
        <v>#N/A</v>
      </c>
    </row>
    <row r="310" spans="1:19" ht="45" hidden="1" x14ac:dyDescent="0.25">
      <c r="A310" s="87">
        <f t="shared" si="36"/>
        <v>3</v>
      </c>
      <c r="B310" s="86" t="s">
        <v>281</v>
      </c>
      <c r="C310" s="88" t="str">
        <f>IFERROR(IF(OR(B310="",B310=B309),"",VLOOKUP(B310,A!B$2:$F$469,MATCH($Q$1,A!B$1:$F$1),0)),0)</f>
        <v/>
      </c>
      <c r="D310" s="89" t="str">
        <f t="shared" si="37"/>
        <v/>
      </c>
      <c r="E310" s="90" t="str">
        <f t="shared" si="38"/>
        <v/>
      </c>
      <c r="F310" s="91" t="s">
        <v>312</v>
      </c>
      <c r="G310" s="88" t="str">
        <f>IFERROR(IF(OR(F310="",F310=F309),"",VLOOKUP(F310,A!C$2:$F$469,MATCH($Q$1,A!C$1:$F$1),0)),0)</f>
        <v/>
      </c>
      <c r="H310" s="89" t="str">
        <f t="shared" si="39"/>
        <v/>
      </c>
      <c r="I310" s="90" t="str">
        <f t="shared" si="40"/>
        <v/>
      </c>
      <c r="J310" s="86" t="s">
        <v>313</v>
      </c>
      <c r="K310" s="87">
        <f>IFERROR(IF(J310="","",IF(J310=J309,"",VLOOKUP(J310,A!D$2:$F$469,MATCH($Q$1,A!D$1:$F$1),0))),0)</f>
        <v>13.952999999999999</v>
      </c>
      <c r="L310" s="87">
        <f t="shared" si="41"/>
        <v>0</v>
      </c>
      <c r="M310" s="94">
        <f t="shared" si="42"/>
        <v>0</v>
      </c>
      <c r="O310" s="86" t="str">
        <f t="shared" si="43"/>
        <v/>
      </c>
      <c r="P310" s="86" t="str">
        <f t="shared" si="44"/>
        <v/>
      </c>
      <c r="Q310" s="87">
        <v>13.952999999999999</v>
      </c>
      <c r="R310" s="95" t="e">
        <f>+IFERROR(VLOOKUP(N310,'Productos PD'!$C$2:$E$349,3,0),VLOOKUP(S310,'Productos PD'!$B$3:$D$349,3,0))</f>
        <v>#N/A</v>
      </c>
    </row>
    <row r="311" spans="1:19" ht="105" x14ac:dyDescent="0.25">
      <c r="A311" s="87">
        <f t="shared" si="36"/>
        <v>4</v>
      </c>
      <c r="B311" s="86" t="s">
        <v>281</v>
      </c>
      <c r="C311" s="88" t="str">
        <f>IFERROR(IF(OR(B311="",B311=B310),"",VLOOKUP(B311,A!B$2:$F$469,MATCH($Q$1,A!B$1:$F$1),0)),0)</f>
        <v/>
      </c>
      <c r="D311" s="89" t="str">
        <f t="shared" si="37"/>
        <v/>
      </c>
      <c r="E311" s="90" t="str">
        <f t="shared" si="38"/>
        <v/>
      </c>
      <c r="F311" s="91" t="s">
        <v>312</v>
      </c>
      <c r="G311" s="88" t="str">
        <f>IFERROR(IF(OR(F311="",F311=F310),"",VLOOKUP(F311,A!C$2:$F$469,MATCH($Q$1,A!C$1:$F$1),0)),0)</f>
        <v/>
      </c>
      <c r="H311" s="89" t="str">
        <f t="shared" si="39"/>
        <v/>
      </c>
      <c r="I311" s="90" t="str">
        <f t="shared" si="40"/>
        <v/>
      </c>
      <c r="J311" s="86" t="s">
        <v>313</v>
      </c>
      <c r="K311" s="87" t="str">
        <f>IFERROR(IF(J311="","",IF(J311=J310,"",VLOOKUP(J311,A!D$2:$F$469,MATCH($Q$1,A!D$1:$F$1),0))),0)</f>
        <v/>
      </c>
      <c r="L311" s="87" t="str">
        <f t="shared" si="41"/>
        <v/>
      </c>
      <c r="M311" s="94" t="str">
        <f t="shared" si="42"/>
        <v/>
      </c>
      <c r="N311" s="86" t="s">
        <v>861</v>
      </c>
      <c r="O311" s="86">
        <f t="shared" si="43"/>
        <v>2.9417109899999998</v>
      </c>
      <c r="P311" s="86">
        <f t="shared" si="44"/>
        <v>0</v>
      </c>
      <c r="Q311" s="87">
        <v>21.082999999999998</v>
      </c>
      <c r="R311" s="95">
        <f>+IFERROR(VLOOKUP(N311,'Productos PD'!$C$2:$E$349,3,0),VLOOKUP(S311,'Productos PD'!$B$3:$D$349,3,0))</f>
        <v>0</v>
      </c>
      <c r="S311" s="86">
        <v>3316</v>
      </c>
    </row>
    <row r="312" spans="1:19" ht="60" x14ac:dyDescent="0.25">
      <c r="A312" s="87">
        <f t="shared" si="36"/>
        <v>4</v>
      </c>
      <c r="B312" s="86" t="s">
        <v>281</v>
      </c>
      <c r="C312" s="88" t="str">
        <f>IFERROR(IF(OR(B312="",B312=B311),"",VLOOKUP(B312,A!B$2:$F$469,MATCH($Q$1,A!B$1:$F$1),0)),0)</f>
        <v/>
      </c>
      <c r="D312" s="89" t="str">
        <f t="shared" si="37"/>
        <v/>
      </c>
      <c r="E312" s="90" t="str">
        <f t="shared" si="38"/>
        <v/>
      </c>
      <c r="F312" s="91" t="s">
        <v>312</v>
      </c>
      <c r="G312" s="88" t="str">
        <f>IFERROR(IF(OR(F312="",F312=F311),"",VLOOKUP(F312,A!C$2:$F$469,MATCH($Q$1,A!C$1:$F$1),0)),0)</f>
        <v/>
      </c>
      <c r="H312" s="89" t="str">
        <f t="shared" si="39"/>
        <v/>
      </c>
      <c r="I312" s="90" t="str">
        <f t="shared" si="40"/>
        <v/>
      </c>
      <c r="J312" s="86" t="s">
        <v>313</v>
      </c>
      <c r="K312" s="87" t="str">
        <f>IFERROR(IF(J312="","",IF(J312=J311,"",VLOOKUP(J312,A!D$2:$F$469,MATCH($Q$1,A!D$1:$F$1),0))),0)</f>
        <v/>
      </c>
      <c r="L312" s="87" t="str">
        <f t="shared" si="41"/>
        <v/>
      </c>
      <c r="M312" s="94" t="str">
        <f t="shared" si="42"/>
        <v/>
      </c>
      <c r="N312" s="86" t="s">
        <v>859</v>
      </c>
      <c r="O312" s="86">
        <f t="shared" si="43"/>
        <v>0.65244227999999993</v>
      </c>
      <c r="P312" s="86">
        <f t="shared" si="44"/>
        <v>0</v>
      </c>
      <c r="Q312" s="87">
        <v>4.6760000000000002</v>
      </c>
      <c r="R312" s="95">
        <f>+IFERROR(VLOOKUP(N312,'Productos PD'!$C$2:$E$349,3,0),VLOOKUP(S312,'Productos PD'!$B$3:$D$349,3,0))</f>
        <v>0</v>
      </c>
    </row>
    <row r="313" spans="1:19" ht="60" x14ac:dyDescent="0.25">
      <c r="A313" s="87">
        <f t="shared" si="36"/>
        <v>4</v>
      </c>
      <c r="B313" s="86" t="s">
        <v>281</v>
      </c>
      <c r="C313" s="88" t="str">
        <f>IFERROR(IF(OR(B313="",B313=B312),"",VLOOKUP(B313,A!B$2:$F$469,MATCH($Q$1,A!B$1:$F$1),0)),0)</f>
        <v/>
      </c>
      <c r="D313" s="89" t="str">
        <f t="shared" si="37"/>
        <v/>
      </c>
      <c r="E313" s="90" t="str">
        <f t="shared" si="38"/>
        <v/>
      </c>
      <c r="F313" s="91" t="s">
        <v>312</v>
      </c>
      <c r="G313" s="88" t="str">
        <f>IFERROR(IF(OR(F313="",F313=F312),"",VLOOKUP(F313,A!C$2:$F$469,MATCH($Q$1,A!C$1:$F$1),0)),0)</f>
        <v/>
      </c>
      <c r="H313" s="89" t="str">
        <f t="shared" si="39"/>
        <v/>
      </c>
      <c r="I313" s="90" t="str">
        <f t="shared" si="40"/>
        <v/>
      </c>
      <c r="J313" s="86" t="s">
        <v>313</v>
      </c>
      <c r="K313" s="87" t="str">
        <f>IFERROR(IF(J313="","",IF(J313=J312,"",VLOOKUP(J313,A!D$2:$F$469,MATCH($Q$1,A!D$1:$F$1),0))),0)</f>
        <v/>
      </c>
      <c r="L313" s="87" t="str">
        <f t="shared" si="41"/>
        <v/>
      </c>
      <c r="M313" s="94" t="str">
        <f t="shared" si="42"/>
        <v/>
      </c>
      <c r="N313" s="86" t="s">
        <v>857</v>
      </c>
      <c r="O313" s="86">
        <f t="shared" si="43"/>
        <v>4.0142780999999994</v>
      </c>
      <c r="P313" s="86">
        <f t="shared" si="44"/>
        <v>0</v>
      </c>
      <c r="Q313" s="87">
        <v>28.77</v>
      </c>
      <c r="R313" s="95">
        <f>+IFERROR(VLOOKUP(N313,'Productos PD'!$C$2:$E$349,3,0),VLOOKUP(S313,'Productos PD'!$B$3:$D$349,3,0))</f>
        <v>0</v>
      </c>
    </row>
    <row r="314" spans="1:19" ht="45" x14ac:dyDescent="0.25">
      <c r="A314" s="87">
        <f t="shared" si="36"/>
        <v>4</v>
      </c>
      <c r="B314" s="86" t="s">
        <v>281</v>
      </c>
      <c r="C314" s="88" t="str">
        <f>IFERROR(IF(OR(B314="",B314=B313),"",VLOOKUP(B314,A!B$2:$F$469,MATCH($Q$1,A!B$1:$F$1),0)),0)</f>
        <v/>
      </c>
      <c r="D314" s="89" t="str">
        <f t="shared" si="37"/>
        <v/>
      </c>
      <c r="E314" s="90" t="str">
        <f t="shared" si="38"/>
        <v/>
      </c>
      <c r="F314" s="91" t="s">
        <v>312</v>
      </c>
      <c r="G314" s="88" t="str">
        <f>IFERROR(IF(OR(F314="",F314=F313),"",VLOOKUP(F314,A!C$2:$F$469,MATCH($Q$1,A!C$1:$F$1),0)),0)</f>
        <v/>
      </c>
      <c r="H314" s="89" t="str">
        <f t="shared" si="39"/>
        <v/>
      </c>
      <c r="I314" s="90" t="str">
        <f t="shared" si="40"/>
        <v/>
      </c>
      <c r="J314" s="86" t="s">
        <v>313</v>
      </c>
      <c r="K314" s="87" t="str">
        <f>IFERROR(IF(J314="","",IF(J314=J313,"",VLOOKUP(J314,A!D$2:$F$469,MATCH($Q$1,A!D$1:$F$1),0))),0)</f>
        <v/>
      </c>
      <c r="L314" s="87" t="str">
        <f t="shared" si="41"/>
        <v/>
      </c>
      <c r="M314" s="94" t="str">
        <f t="shared" si="42"/>
        <v/>
      </c>
      <c r="N314" s="86" t="s">
        <v>317</v>
      </c>
      <c r="O314" s="86">
        <f t="shared" si="43"/>
        <v>3.2504908799999996</v>
      </c>
      <c r="P314" s="86">
        <f t="shared" si="44"/>
        <v>0</v>
      </c>
      <c r="Q314" s="87">
        <v>23.295999999999999</v>
      </c>
      <c r="R314" s="95">
        <f>+IFERROR(VLOOKUP(N314,'Productos PD'!$C$2:$E$349,3,0),VLOOKUP(S314,'Productos PD'!$B$3:$D$349,3,0))</f>
        <v>0</v>
      </c>
    </row>
    <row r="315" spans="1:19" ht="105" x14ac:dyDescent="0.25">
      <c r="A315" s="87">
        <f t="shared" si="36"/>
        <v>4</v>
      </c>
      <c r="B315" s="86" t="s">
        <v>281</v>
      </c>
      <c r="C315" s="88" t="str">
        <f>IFERROR(IF(OR(B315="",B315=B314),"",VLOOKUP(B315,A!B$2:$F$469,MATCH($Q$1,A!B$1:$F$1),0)),0)</f>
        <v/>
      </c>
      <c r="D315" s="89" t="str">
        <f t="shared" si="37"/>
        <v/>
      </c>
      <c r="E315" s="90" t="str">
        <f t="shared" si="38"/>
        <v/>
      </c>
      <c r="F315" s="91" t="s">
        <v>312</v>
      </c>
      <c r="G315" s="88" t="str">
        <f>IFERROR(IF(OR(F315="",F315=F314),"",VLOOKUP(F315,A!C$2:$F$469,MATCH($Q$1,A!C$1:$F$1),0)),0)</f>
        <v/>
      </c>
      <c r="H315" s="89" t="str">
        <f t="shared" si="39"/>
        <v/>
      </c>
      <c r="I315" s="90" t="str">
        <f t="shared" si="40"/>
        <v/>
      </c>
      <c r="J315" s="86" t="s">
        <v>313</v>
      </c>
      <c r="K315" s="87" t="str">
        <f>IFERROR(IF(J315="","",IF(J315=J314,"",VLOOKUP(J315,A!D$2:$F$469,MATCH($Q$1,A!D$1:$F$1),0))),0)</f>
        <v/>
      </c>
      <c r="L315" s="87" t="str">
        <f t="shared" si="41"/>
        <v/>
      </c>
      <c r="M315" s="94" t="str">
        <f t="shared" si="42"/>
        <v/>
      </c>
      <c r="N315" s="86" t="s">
        <v>858</v>
      </c>
      <c r="O315" s="86">
        <f t="shared" si="43"/>
        <v>1.5715263899999998</v>
      </c>
      <c r="P315" s="86">
        <f t="shared" si="44"/>
        <v>0</v>
      </c>
      <c r="Q315" s="87">
        <v>11.263</v>
      </c>
      <c r="R315" s="95">
        <f>+IFERROR(VLOOKUP(N315,'Productos PD'!$C$2:$E$349,3,0),VLOOKUP(S315,'Productos PD'!$B$3:$D$349,3,0))</f>
        <v>0</v>
      </c>
      <c r="S315" s="86">
        <v>3313</v>
      </c>
    </row>
    <row r="316" spans="1:19" ht="45" x14ac:dyDescent="0.25">
      <c r="A316" s="87">
        <f t="shared" si="36"/>
        <v>4</v>
      </c>
      <c r="B316" s="86" t="s">
        <v>281</v>
      </c>
      <c r="C316" s="88" t="str">
        <f>IFERROR(IF(OR(B316="",B316=B315),"",VLOOKUP(B316,A!B$2:$F$469,MATCH($Q$1,A!B$1:$F$1),0)),0)</f>
        <v/>
      </c>
      <c r="D316" s="89" t="str">
        <f t="shared" si="37"/>
        <v/>
      </c>
      <c r="E316" s="90" t="str">
        <f t="shared" si="38"/>
        <v/>
      </c>
      <c r="F316" s="91" t="s">
        <v>312</v>
      </c>
      <c r="G316" s="88" t="str">
        <f>IFERROR(IF(OR(F316="",F316=F315),"",VLOOKUP(F316,A!C$2:$F$469,MATCH($Q$1,A!C$1:$F$1),0)),0)</f>
        <v/>
      </c>
      <c r="H316" s="89" t="str">
        <f t="shared" si="39"/>
        <v/>
      </c>
      <c r="I316" s="90" t="str">
        <f t="shared" si="40"/>
        <v/>
      </c>
      <c r="J316" s="86" t="s">
        <v>313</v>
      </c>
      <c r="K316" s="87" t="str">
        <f>IFERROR(IF(J316="","",IF(J316=J315,"",VLOOKUP(J316,A!D$2:$F$469,MATCH($Q$1,A!D$1:$F$1),0))),0)</f>
        <v/>
      </c>
      <c r="L316" s="87" t="str">
        <f t="shared" si="41"/>
        <v/>
      </c>
      <c r="M316" s="94" t="str">
        <f t="shared" si="42"/>
        <v/>
      </c>
      <c r="N316" s="86" t="s">
        <v>860</v>
      </c>
      <c r="O316" s="86">
        <f t="shared" si="43"/>
        <v>1.52255136</v>
      </c>
      <c r="P316" s="86">
        <f t="shared" si="44"/>
        <v>0</v>
      </c>
      <c r="Q316" s="87">
        <v>10.912000000000001</v>
      </c>
      <c r="R316" s="95">
        <f>+IFERROR(VLOOKUP(N316,'Productos PD'!$C$2:$E$349,3,0),VLOOKUP(S316,'Productos PD'!$B$3:$D$349,3,0))</f>
        <v>0</v>
      </c>
    </row>
    <row r="317" spans="1:19" ht="45" hidden="1" x14ac:dyDescent="0.25">
      <c r="A317" s="87">
        <f t="shared" si="36"/>
        <v>3</v>
      </c>
      <c r="B317" s="86" t="s">
        <v>281</v>
      </c>
      <c r="C317" s="88" t="str">
        <f>IFERROR(IF(OR(B317="",B317=B316),"",VLOOKUP(B317,A!B$2:$F$469,MATCH($Q$1,A!B$1:$F$1),0)),0)</f>
        <v/>
      </c>
      <c r="D317" s="89" t="str">
        <f t="shared" si="37"/>
        <v/>
      </c>
      <c r="E317" s="90" t="str">
        <f t="shared" si="38"/>
        <v/>
      </c>
      <c r="F317" s="91" t="s">
        <v>312</v>
      </c>
      <c r="G317" s="88" t="str">
        <f>IFERROR(IF(OR(F317="",F317=F316),"",VLOOKUP(F317,A!C$2:$F$469,MATCH($Q$1,A!C$1:$F$1),0)),0)</f>
        <v/>
      </c>
      <c r="H317" s="89" t="str">
        <f t="shared" si="39"/>
        <v/>
      </c>
      <c r="I317" s="90" t="str">
        <f t="shared" si="40"/>
        <v/>
      </c>
      <c r="J317" s="86" t="s">
        <v>320</v>
      </c>
      <c r="K317" s="87">
        <f>IFERROR(IF(J317="","",IF(J317=J316,"",VLOOKUP(J317,A!D$2:$F$469,MATCH($Q$1,A!D$1:$F$1),0))),0)</f>
        <v>19.792999999999999</v>
      </c>
      <c r="L317" s="87">
        <f t="shared" si="41"/>
        <v>0</v>
      </c>
      <c r="M317" s="94">
        <f t="shared" si="42"/>
        <v>0</v>
      </c>
      <c r="O317" s="86" t="str">
        <f t="shared" si="43"/>
        <v/>
      </c>
      <c r="P317" s="86" t="str">
        <f t="shared" si="44"/>
        <v/>
      </c>
      <c r="Q317" s="87">
        <v>19.792999999999999</v>
      </c>
      <c r="R317" s="95" t="e">
        <f>+IFERROR(VLOOKUP(N317,'Productos PD'!$C$2:$E$349,3,0),VLOOKUP(S317,'Productos PD'!$B$3:$D$349,3,0))</f>
        <v>#N/A</v>
      </c>
    </row>
    <row r="318" spans="1:19" ht="45" x14ac:dyDescent="0.25">
      <c r="A318" s="87">
        <f t="shared" si="36"/>
        <v>4</v>
      </c>
      <c r="B318" s="86" t="s">
        <v>281</v>
      </c>
      <c r="C318" s="88" t="str">
        <f>IFERROR(IF(OR(B318="",B318=B317),"",VLOOKUP(B318,A!B$2:$F$469,MATCH($Q$1,A!B$1:$F$1),0)),0)</f>
        <v/>
      </c>
      <c r="D318" s="89" t="str">
        <f t="shared" si="37"/>
        <v/>
      </c>
      <c r="E318" s="90" t="str">
        <f t="shared" si="38"/>
        <v/>
      </c>
      <c r="F318" s="91" t="s">
        <v>312</v>
      </c>
      <c r="G318" s="88" t="str">
        <f>IFERROR(IF(OR(F318="",F318=F317),"",VLOOKUP(F318,A!C$2:$F$469,MATCH($Q$1,A!C$1:$F$1),0)),0)</f>
        <v/>
      </c>
      <c r="H318" s="89" t="str">
        <f t="shared" si="39"/>
        <v/>
      </c>
      <c r="I318" s="90" t="str">
        <f t="shared" si="40"/>
        <v/>
      </c>
      <c r="J318" s="86" t="s">
        <v>320</v>
      </c>
      <c r="K318" s="87" t="str">
        <f>IFERROR(IF(J318="","",IF(J318=J317,"",VLOOKUP(J318,A!D$2:$F$469,MATCH($Q$1,A!D$1:$F$1),0))),0)</f>
        <v/>
      </c>
      <c r="L318" s="87" t="str">
        <f t="shared" si="41"/>
        <v/>
      </c>
      <c r="M318" s="94" t="str">
        <f t="shared" si="42"/>
        <v/>
      </c>
      <c r="N318" s="86" t="s">
        <v>321</v>
      </c>
      <c r="O318" s="86">
        <f t="shared" si="43"/>
        <v>0.98965000000000003</v>
      </c>
      <c r="P318" s="86">
        <f t="shared" si="44"/>
        <v>0</v>
      </c>
      <c r="Q318" s="87">
        <v>5</v>
      </c>
      <c r="R318" s="95">
        <f>+IFERROR(VLOOKUP(N318,'Productos PD'!$C$2:$E$349,3,0),VLOOKUP(S318,'Productos PD'!$B$3:$D$349,3,0))</f>
        <v>0</v>
      </c>
    </row>
    <row r="319" spans="1:19" ht="75" x14ac:dyDescent="0.25">
      <c r="A319" s="87">
        <f t="shared" si="36"/>
        <v>4</v>
      </c>
      <c r="B319" s="86" t="s">
        <v>281</v>
      </c>
      <c r="C319" s="88" t="str">
        <f>IFERROR(IF(OR(B319="",B319=B318),"",VLOOKUP(B319,A!B$2:$F$469,MATCH($Q$1,A!B$1:$F$1),0)),0)</f>
        <v/>
      </c>
      <c r="D319" s="89" t="str">
        <f t="shared" si="37"/>
        <v/>
      </c>
      <c r="E319" s="90" t="str">
        <f t="shared" si="38"/>
        <v/>
      </c>
      <c r="F319" s="91" t="s">
        <v>312</v>
      </c>
      <c r="G319" s="88" t="str">
        <f>IFERROR(IF(OR(F319="",F319=F318),"",VLOOKUP(F319,A!C$2:$F$469,MATCH($Q$1,A!C$1:$F$1),0)),0)</f>
        <v/>
      </c>
      <c r="H319" s="89" t="str">
        <f t="shared" si="39"/>
        <v/>
      </c>
      <c r="I319" s="90" t="str">
        <f t="shared" si="40"/>
        <v/>
      </c>
      <c r="J319" s="86" t="s">
        <v>320</v>
      </c>
      <c r="K319" s="87" t="str">
        <f>IFERROR(IF(J319="","",IF(J319=J318,"",VLOOKUP(J319,A!D$2:$F$469,MATCH($Q$1,A!D$1:$F$1),0))),0)</f>
        <v/>
      </c>
      <c r="L319" s="87" t="str">
        <f t="shared" si="41"/>
        <v/>
      </c>
      <c r="M319" s="94" t="str">
        <f t="shared" si="42"/>
        <v/>
      </c>
      <c r="N319" s="86" t="s">
        <v>866</v>
      </c>
      <c r="O319" s="86">
        <f t="shared" si="43"/>
        <v>0.98965000000000003</v>
      </c>
      <c r="P319" s="86">
        <f t="shared" si="44"/>
        <v>0</v>
      </c>
      <c r="Q319" s="87">
        <v>5</v>
      </c>
      <c r="R319" s="95">
        <f>+IFERROR(VLOOKUP(N319,'Productos PD'!$C$2:$E$349,3,0),VLOOKUP(S319,'Productos PD'!$B$3:$D$349,3,0))</f>
        <v>0</v>
      </c>
      <c r="S319" s="86">
        <v>3332</v>
      </c>
    </row>
    <row r="320" spans="1:19" ht="45" x14ac:dyDescent="0.25">
      <c r="A320" s="87">
        <f t="shared" si="36"/>
        <v>4</v>
      </c>
      <c r="B320" s="86" t="s">
        <v>281</v>
      </c>
      <c r="C320" s="88" t="str">
        <f>IFERROR(IF(OR(B320="",B320=B319),"",VLOOKUP(B320,A!B$2:$F$469,MATCH($Q$1,A!B$1:$F$1),0)),0)</f>
        <v/>
      </c>
      <c r="D320" s="89" t="str">
        <f t="shared" si="37"/>
        <v/>
      </c>
      <c r="E320" s="90" t="str">
        <f t="shared" si="38"/>
        <v/>
      </c>
      <c r="F320" s="91" t="s">
        <v>312</v>
      </c>
      <c r="G320" s="88" t="str">
        <f>IFERROR(IF(OR(F320="",F320=F319),"",VLOOKUP(F320,A!C$2:$F$469,MATCH($Q$1,A!C$1:$F$1),0)),0)</f>
        <v/>
      </c>
      <c r="H320" s="89" t="str">
        <f t="shared" si="39"/>
        <v/>
      </c>
      <c r="I320" s="90" t="str">
        <f t="shared" si="40"/>
        <v/>
      </c>
      <c r="J320" s="86" t="s">
        <v>320</v>
      </c>
      <c r="K320" s="87" t="str">
        <f>IFERROR(IF(J320="","",IF(J320=J319,"",VLOOKUP(J320,A!D$2:$F$469,MATCH($Q$1,A!D$1:$F$1),0))),0)</f>
        <v/>
      </c>
      <c r="L320" s="87" t="str">
        <f t="shared" si="41"/>
        <v/>
      </c>
      <c r="M320" s="94" t="str">
        <f t="shared" si="42"/>
        <v/>
      </c>
      <c r="N320" s="86" t="s">
        <v>867</v>
      </c>
      <c r="O320" s="86">
        <f t="shared" si="43"/>
        <v>17.813699999999997</v>
      </c>
      <c r="P320" s="86">
        <f t="shared" si="44"/>
        <v>0</v>
      </c>
      <c r="Q320" s="87">
        <v>90</v>
      </c>
      <c r="R320" s="95">
        <f>+IFERROR(VLOOKUP(N320,'Productos PD'!$C$2:$E$349,3,0),VLOOKUP(S320,'Productos PD'!$B$3:$D$349,3,0))</f>
        <v>0</v>
      </c>
    </row>
    <row r="321" spans="1:19" ht="45" hidden="1" x14ac:dyDescent="0.25">
      <c r="A321" s="87">
        <f t="shared" si="36"/>
        <v>3</v>
      </c>
      <c r="B321" s="86" t="s">
        <v>281</v>
      </c>
      <c r="C321" s="88" t="str">
        <f>IFERROR(IF(OR(B321="",B321=B320),"",VLOOKUP(B321,A!B$2:$F$469,MATCH($Q$1,A!B$1:$F$1),0)),0)</f>
        <v/>
      </c>
      <c r="D321" s="89" t="str">
        <f t="shared" si="37"/>
        <v/>
      </c>
      <c r="E321" s="90" t="str">
        <f t="shared" si="38"/>
        <v/>
      </c>
      <c r="F321" s="91" t="s">
        <v>312</v>
      </c>
      <c r="G321" s="88" t="str">
        <f>IFERROR(IF(OR(F321="",F321=F320),"",VLOOKUP(F321,A!C$2:$F$469,MATCH($Q$1,A!C$1:$F$1),0)),0)</f>
        <v/>
      </c>
      <c r="H321" s="89" t="str">
        <f t="shared" si="39"/>
        <v/>
      </c>
      <c r="I321" s="90" t="str">
        <f t="shared" si="40"/>
        <v/>
      </c>
      <c r="J321" s="86" t="s">
        <v>324</v>
      </c>
      <c r="K321" s="87">
        <f>IFERROR(IF(J321="","",IF(J321=J320,"",VLOOKUP(J321,A!D$2:$F$469,MATCH($Q$1,A!D$1:$F$1),0))),0)</f>
        <v>66.254000000000005</v>
      </c>
      <c r="L321" s="87">
        <f t="shared" si="41"/>
        <v>0</v>
      </c>
      <c r="M321" s="94">
        <f t="shared" si="42"/>
        <v>0</v>
      </c>
      <c r="O321" s="86" t="str">
        <f t="shared" si="43"/>
        <v/>
      </c>
      <c r="P321" s="86" t="str">
        <f t="shared" si="44"/>
        <v/>
      </c>
      <c r="Q321" s="87">
        <v>66.254000000000005</v>
      </c>
      <c r="R321" s="95" t="e">
        <f>+IFERROR(VLOOKUP(N321,'Productos PD'!$C$2:$E$349,3,0),VLOOKUP(S321,'Productos PD'!$B$3:$D$349,3,0))</f>
        <v>#N/A</v>
      </c>
    </row>
    <row r="322" spans="1:19" ht="60" x14ac:dyDescent="0.25">
      <c r="A322" s="87">
        <f t="shared" si="36"/>
        <v>4</v>
      </c>
      <c r="B322" s="86" t="s">
        <v>281</v>
      </c>
      <c r="C322" s="88" t="str">
        <f>IFERROR(IF(OR(B322="",B322=B321),"",VLOOKUP(B322,A!B$2:$F$469,MATCH($Q$1,A!B$1:$F$1),0)),0)</f>
        <v/>
      </c>
      <c r="D322" s="89" t="str">
        <f t="shared" si="37"/>
        <v/>
      </c>
      <c r="E322" s="90" t="str">
        <f t="shared" si="38"/>
        <v/>
      </c>
      <c r="F322" s="91" t="s">
        <v>312</v>
      </c>
      <c r="G322" s="88" t="str">
        <f>IFERROR(IF(OR(F322="",F322=F321),"",VLOOKUP(F322,A!C$2:$F$469,MATCH($Q$1,A!C$1:$F$1),0)),0)</f>
        <v/>
      </c>
      <c r="H322" s="89" t="str">
        <f t="shared" si="39"/>
        <v/>
      </c>
      <c r="I322" s="90" t="str">
        <f t="shared" si="40"/>
        <v/>
      </c>
      <c r="J322" s="86" t="s">
        <v>324</v>
      </c>
      <c r="K322" s="87" t="str">
        <f>IFERROR(IF(J322="","",IF(J322=J321,"",VLOOKUP(J322,A!D$2:$F$469,MATCH($Q$1,A!D$1:$F$1),0))),0)</f>
        <v/>
      </c>
      <c r="L322" s="87" t="str">
        <f t="shared" si="41"/>
        <v/>
      </c>
      <c r="M322" s="94" t="str">
        <f t="shared" si="42"/>
        <v/>
      </c>
      <c r="N322" s="86" t="s">
        <v>325</v>
      </c>
      <c r="O322" s="86">
        <f t="shared" si="43"/>
        <v>43.065100000000001</v>
      </c>
      <c r="P322" s="86">
        <f t="shared" si="44"/>
        <v>0</v>
      </c>
      <c r="Q322" s="87">
        <v>65</v>
      </c>
      <c r="R322" s="95">
        <f>+IFERROR(VLOOKUP(N322,'Productos PD'!$C$2:$E$349,3,0),VLOOKUP(S322,'Productos PD'!$B$3:$D$349,3,0))</f>
        <v>0</v>
      </c>
    </row>
    <row r="323" spans="1:19" ht="60" x14ac:dyDescent="0.25">
      <c r="A323" s="87">
        <f t="shared" ref="A323:A386" si="45">+IF(O323&lt;&gt;"",4,IF(K323&lt;&gt;"",3,IF(G323&lt;&gt;"",2,IF(C323&lt;&gt;"",1,""))))</f>
        <v>4</v>
      </c>
      <c r="B323" s="86" t="s">
        <v>281</v>
      </c>
      <c r="C323" s="88" t="str">
        <f>IFERROR(IF(OR(B323="",B323=B322),"",VLOOKUP(B323,A!B$2:$F$469,MATCH($Q$1,A!B$1:$F$1),0)),0)</f>
        <v/>
      </c>
      <c r="D323" s="89" t="str">
        <f t="shared" ref="D323:D386" si="46">IFERROR(IF(C323="","",C323*E323),0)</f>
        <v/>
      </c>
      <c r="E323" s="90" t="str">
        <f t="shared" ref="E323:E386" si="47">IFERROR(IF(C323="","",SUMPRODUCT(($B$2:$B$469=B323)*1,$H$2:$H$469)/100),0)</f>
        <v/>
      </c>
      <c r="F323" s="91" t="s">
        <v>312</v>
      </c>
      <c r="G323" s="88" t="str">
        <f>IFERROR(IF(OR(F323="",F323=F322),"",VLOOKUP(F323,A!C$2:$F$469,MATCH($Q$1,A!C$1:$F$1),0)),0)</f>
        <v/>
      </c>
      <c r="H323" s="89" t="str">
        <f t="shared" si="39"/>
        <v/>
      </c>
      <c r="I323" s="90" t="str">
        <f t="shared" si="40"/>
        <v/>
      </c>
      <c r="J323" s="86" t="s">
        <v>324</v>
      </c>
      <c r="K323" s="87" t="str">
        <f>IFERROR(IF(J323="","",IF(J323=J322,"",VLOOKUP(J323,A!D$2:$F$469,MATCH($Q$1,A!D$1:$F$1),0))),0)</f>
        <v/>
      </c>
      <c r="L323" s="87" t="str">
        <f t="shared" si="41"/>
        <v/>
      </c>
      <c r="M323" s="94" t="str">
        <f t="shared" si="42"/>
        <v/>
      </c>
      <c r="N323" s="86" t="s">
        <v>864</v>
      </c>
      <c r="O323" s="86">
        <f t="shared" si="43"/>
        <v>16.563500000000001</v>
      </c>
      <c r="P323" s="86">
        <f t="shared" si="44"/>
        <v>0</v>
      </c>
      <c r="Q323" s="87">
        <v>25</v>
      </c>
      <c r="R323" s="95">
        <f>+IFERROR(VLOOKUP(N323,'Productos PD'!$C$2:$E$349,3,0),VLOOKUP(S323,'Productos PD'!$B$3:$D$349,3,0))</f>
        <v>0</v>
      </c>
    </row>
    <row r="324" spans="1:19" ht="60" x14ac:dyDescent="0.25">
      <c r="A324" s="87">
        <f t="shared" si="45"/>
        <v>4</v>
      </c>
      <c r="B324" s="86" t="s">
        <v>281</v>
      </c>
      <c r="C324" s="88" t="str">
        <f>IFERROR(IF(OR(B324="",B324=B323),"",VLOOKUP(B324,A!B$2:$F$469,MATCH($Q$1,A!B$1:$F$1),0)),0)</f>
        <v/>
      </c>
      <c r="D324" s="89" t="str">
        <f t="shared" si="46"/>
        <v/>
      </c>
      <c r="E324" s="90" t="str">
        <f t="shared" si="47"/>
        <v/>
      </c>
      <c r="F324" s="91" t="s">
        <v>312</v>
      </c>
      <c r="G324" s="88" t="str">
        <f>IFERROR(IF(OR(F324="",F324=F323),"",VLOOKUP(F324,A!C$2:$F$469,MATCH($Q$1,A!C$1:$F$1),0)),0)</f>
        <v/>
      </c>
      <c r="H324" s="89" t="str">
        <f t="shared" ref="H324:H387" si="48">IFERROR(IF(G324="","",G324*I324),0)</f>
        <v/>
      </c>
      <c r="I324" s="90" t="str">
        <f t="shared" ref="I324:I387" si="49">IFERROR(IF(G324="","",SUMPRODUCT(($F$3:$F$469=F324)*1,$L$3:$L$469)/100),0)</f>
        <v/>
      </c>
      <c r="J324" s="86" t="s">
        <v>324</v>
      </c>
      <c r="K324" s="87" t="str">
        <f>IFERROR(IF(J324="","",IF(J324=J323,"",VLOOKUP(J324,A!D$2:$F$469,MATCH($Q$1,A!D$1:$F$1),0))),0)</f>
        <v/>
      </c>
      <c r="L324" s="87" t="str">
        <f t="shared" si="41"/>
        <v/>
      </c>
      <c r="M324" s="94" t="str">
        <f t="shared" si="42"/>
        <v/>
      </c>
      <c r="N324" s="86" t="s">
        <v>862</v>
      </c>
      <c r="O324" s="86">
        <f t="shared" si="43"/>
        <v>3.3127000000000004</v>
      </c>
      <c r="P324" s="86">
        <f t="shared" si="44"/>
        <v>0</v>
      </c>
      <c r="Q324" s="87">
        <v>5</v>
      </c>
      <c r="R324" s="95">
        <f>+IFERROR(VLOOKUP(N324,'Productos PD'!$C$2:$E$349,3,0),VLOOKUP(S324,'Productos PD'!$B$3:$D$349,3,0))</f>
        <v>0</v>
      </c>
    </row>
    <row r="325" spans="1:19" ht="120" x14ac:dyDescent="0.25">
      <c r="A325" s="87">
        <f t="shared" si="45"/>
        <v>4</v>
      </c>
      <c r="B325" s="86" t="s">
        <v>281</v>
      </c>
      <c r="C325" s="88" t="str">
        <f>IFERROR(IF(OR(B325="",B325=B324),"",VLOOKUP(B325,A!B$2:$F$469,MATCH($Q$1,A!B$1:$F$1),0)),0)</f>
        <v/>
      </c>
      <c r="D325" s="89" t="str">
        <f t="shared" si="46"/>
        <v/>
      </c>
      <c r="E325" s="90" t="str">
        <f t="shared" si="47"/>
        <v/>
      </c>
      <c r="F325" s="91" t="s">
        <v>312</v>
      </c>
      <c r="G325" s="88" t="str">
        <f>IFERROR(IF(OR(F325="",F325=F324),"",VLOOKUP(F325,A!C$2:$F$469,MATCH($Q$1,A!C$1:$F$1),0)),0)</f>
        <v/>
      </c>
      <c r="H325" s="89" t="str">
        <f t="shared" si="48"/>
        <v/>
      </c>
      <c r="I325" s="90" t="str">
        <f t="shared" si="49"/>
        <v/>
      </c>
      <c r="J325" s="86" t="s">
        <v>324</v>
      </c>
      <c r="K325" s="87" t="str">
        <f>IFERROR(IF(J325="","",IF(J325=J324,"",VLOOKUP(J325,A!D$2:$F$469,MATCH($Q$1,A!D$1:$F$1),0))),0)</f>
        <v/>
      </c>
      <c r="L325" s="87" t="str">
        <f t="shared" ref="L325:L388" si="50">IF(OR(J325="",J325=J324),"",SUMPRODUCT(($J$4:$J$469=J325)*1,$P$4:$P$469))</f>
        <v/>
      </c>
      <c r="M325" s="94" t="str">
        <f t="shared" ref="M325:M388" si="51">IFERROR(IF(L325="","",L325/K325),0)</f>
        <v/>
      </c>
      <c r="N325" s="86" t="s">
        <v>863</v>
      </c>
      <c r="O325" s="86">
        <f t="shared" si="43"/>
        <v>3.3127000000000004</v>
      </c>
      <c r="P325" s="86">
        <f t="shared" si="44"/>
        <v>0</v>
      </c>
      <c r="Q325" s="87">
        <v>5</v>
      </c>
      <c r="R325" s="95">
        <f>+IFERROR(VLOOKUP(N325,'Productos PD'!$C$2:$E$349,3,0),VLOOKUP(S325,'Productos PD'!$B$3:$D$349,3,0))</f>
        <v>0</v>
      </c>
      <c r="S325" s="86">
        <v>3322</v>
      </c>
    </row>
    <row r="326" spans="1:19" ht="45" hidden="1" x14ac:dyDescent="0.25">
      <c r="A326" s="87">
        <f t="shared" si="45"/>
        <v>2</v>
      </c>
      <c r="B326" s="86" t="s">
        <v>281</v>
      </c>
      <c r="C326" s="88" t="str">
        <f>IFERROR(IF(OR(B326="",B326=B325),"",VLOOKUP(B326,A!B$2:$F$469,MATCH($Q$1,A!B$1:$F$1),0)),0)</f>
        <v/>
      </c>
      <c r="D326" s="89" t="str">
        <f t="shared" si="46"/>
        <v/>
      </c>
      <c r="E326" s="90" t="str">
        <f t="shared" si="47"/>
        <v/>
      </c>
      <c r="F326" s="91" t="s">
        <v>329</v>
      </c>
      <c r="G326" s="88">
        <f>IFERROR(IF(OR(F326="",F326=F325),"",VLOOKUP(F326,A!C$2:$F$469,MATCH($Q$1,A!C$1:$F$1),0)),0)</f>
        <v>30</v>
      </c>
      <c r="H326" s="89">
        <f t="shared" si="48"/>
        <v>0</v>
      </c>
      <c r="I326" s="90">
        <f t="shared" si="49"/>
        <v>0</v>
      </c>
      <c r="K326" s="87" t="str">
        <f>IFERROR(IF(J326="","",IF(J326=J325,"",VLOOKUP(J326,A!D$2:$F$469,MATCH($Q$1,A!D$1:$F$1),0))),0)</f>
        <v/>
      </c>
      <c r="L326" s="87" t="str">
        <f t="shared" si="50"/>
        <v/>
      </c>
      <c r="M326" s="94" t="str">
        <f t="shared" si="51"/>
        <v/>
      </c>
      <c r="O326" s="86" t="str">
        <f t="shared" ref="O326:O389" si="52">IF(N326="","",IFERROR(VLOOKUP(J326,$J$4:$K$469,2,0)*Q326/100,""))</f>
        <v/>
      </c>
      <c r="P326" s="86" t="str">
        <f t="shared" ref="P326:P389" si="53">IFERROR(R326*O326,"")</f>
        <v/>
      </c>
      <c r="Q326" s="87">
        <v>30</v>
      </c>
      <c r="R326" s="95" t="e">
        <f>+IFERROR(VLOOKUP(N326,'Productos PD'!$C$2:$E$349,3,0),VLOOKUP(S326,'Productos PD'!$B$3:$D$349,3,0))</f>
        <v>#N/A</v>
      </c>
    </row>
    <row r="327" spans="1:19" ht="45" hidden="1" x14ac:dyDescent="0.25">
      <c r="A327" s="87">
        <f t="shared" si="45"/>
        <v>3</v>
      </c>
      <c r="B327" s="86" t="s">
        <v>281</v>
      </c>
      <c r="C327" s="88" t="str">
        <f>IFERROR(IF(OR(B327="",B327=B326),"",VLOOKUP(B327,A!B$2:$F$469,MATCH($Q$1,A!B$1:$F$1),0)),0)</f>
        <v/>
      </c>
      <c r="D327" s="89" t="str">
        <f t="shared" si="46"/>
        <v/>
      </c>
      <c r="E327" s="90" t="str">
        <f t="shared" si="47"/>
        <v/>
      </c>
      <c r="F327" s="91" t="s">
        <v>329</v>
      </c>
      <c r="G327" s="88" t="str">
        <f>IFERROR(IF(OR(F327="",F327=F326),"",VLOOKUP(F327,A!C$2:$F$469,MATCH($Q$1,A!C$1:$F$1),0)),0)</f>
        <v/>
      </c>
      <c r="H327" s="89" t="str">
        <f t="shared" si="48"/>
        <v/>
      </c>
      <c r="I327" s="90" t="str">
        <f t="shared" si="49"/>
        <v/>
      </c>
      <c r="J327" s="86" t="s">
        <v>330</v>
      </c>
      <c r="K327" s="87">
        <f>IFERROR(IF(J327="","",IF(J327=J326,"",VLOOKUP(J327,A!D$2:$F$469,MATCH($Q$1,A!D$1:$F$1),0))),0)</f>
        <v>20</v>
      </c>
      <c r="L327" s="87">
        <f t="shared" si="50"/>
        <v>0</v>
      </c>
      <c r="M327" s="94">
        <f t="shared" si="51"/>
        <v>0</v>
      </c>
      <c r="O327" s="86" t="str">
        <f t="shared" si="52"/>
        <v/>
      </c>
      <c r="P327" s="86" t="str">
        <f t="shared" si="53"/>
        <v/>
      </c>
      <c r="Q327" s="87">
        <v>20</v>
      </c>
      <c r="R327" s="95" t="e">
        <f>+IFERROR(VLOOKUP(N327,'Productos PD'!$C$2:$E$349,3,0),VLOOKUP(S327,'Productos PD'!$B$3:$D$349,3,0))</f>
        <v>#N/A</v>
      </c>
    </row>
    <row r="328" spans="1:19" ht="60" x14ac:dyDescent="0.25">
      <c r="A328" s="87">
        <f t="shared" si="45"/>
        <v>4</v>
      </c>
      <c r="B328" s="86" t="s">
        <v>281</v>
      </c>
      <c r="C328" s="88" t="str">
        <f>IFERROR(IF(OR(B328="",B328=B327),"",VLOOKUP(B328,A!B$2:$F$469,MATCH($Q$1,A!B$1:$F$1),0)),0)</f>
        <v/>
      </c>
      <c r="D328" s="89" t="str">
        <f t="shared" si="46"/>
        <v/>
      </c>
      <c r="E328" s="90" t="str">
        <f t="shared" si="47"/>
        <v/>
      </c>
      <c r="F328" s="91" t="s">
        <v>329</v>
      </c>
      <c r="G328" s="88" t="str">
        <f>IFERROR(IF(OR(F328="",F328=F327),"",VLOOKUP(F328,A!C$2:$F$469,MATCH($Q$1,A!C$1:$F$1),0)),0)</f>
        <v/>
      </c>
      <c r="H328" s="89" t="str">
        <f t="shared" si="48"/>
        <v/>
      </c>
      <c r="I328" s="90" t="str">
        <f t="shared" si="49"/>
        <v/>
      </c>
      <c r="J328" s="86" t="s">
        <v>330</v>
      </c>
      <c r="K328" s="87" t="str">
        <f>IFERROR(IF(J328="","",IF(J328=J327,"",VLOOKUP(J328,A!D$2:$F$469,MATCH($Q$1,A!D$1:$F$1),0))),0)</f>
        <v/>
      </c>
      <c r="L328" s="87" t="str">
        <f t="shared" si="50"/>
        <v/>
      </c>
      <c r="M328" s="94" t="str">
        <f t="shared" si="51"/>
        <v/>
      </c>
      <c r="N328" s="86" t="s">
        <v>331</v>
      </c>
      <c r="O328" s="86">
        <f t="shared" si="52"/>
        <v>6</v>
      </c>
      <c r="P328" s="86">
        <f t="shared" si="53"/>
        <v>0</v>
      </c>
      <c r="Q328" s="87">
        <v>30</v>
      </c>
      <c r="R328" s="95">
        <f>+IFERROR(VLOOKUP(N328,'Productos PD'!$C$2:$E$349,3,0),VLOOKUP(S328,'Productos PD'!$B$3:$D$349,3,0))</f>
        <v>0</v>
      </c>
    </row>
    <row r="329" spans="1:19" ht="45" x14ac:dyDescent="0.25">
      <c r="A329" s="87">
        <f t="shared" si="45"/>
        <v>4</v>
      </c>
      <c r="B329" s="86" t="s">
        <v>281</v>
      </c>
      <c r="C329" s="88" t="str">
        <f>IFERROR(IF(OR(B329="",B329=B328),"",VLOOKUP(B329,A!B$2:$F$469,MATCH($Q$1,A!B$1:$F$1),0)),0)</f>
        <v/>
      </c>
      <c r="D329" s="89" t="str">
        <f t="shared" si="46"/>
        <v/>
      </c>
      <c r="E329" s="90" t="str">
        <f t="shared" si="47"/>
        <v/>
      </c>
      <c r="F329" s="91" t="s">
        <v>329</v>
      </c>
      <c r="G329" s="88" t="str">
        <f>IFERROR(IF(OR(F329="",F329=F328),"",VLOOKUP(F329,A!C$2:$F$469,MATCH($Q$1,A!C$1:$F$1),0)),0)</f>
        <v/>
      </c>
      <c r="H329" s="89" t="str">
        <f t="shared" si="48"/>
        <v/>
      </c>
      <c r="I329" s="90" t="str">
        <f t="shared" si="49"/>
        <v/>
      </c>
      <c r="J329" s="86" t="s">
        <v>330</v>
      </c>
      <c r="K329" s="87" t="str">
        <f>IFERROR(IF(J329="","",IF(J329=J328,"",VLOOKUP(J329,A!D$2:$F$469,MATCH($Q$1,A!D$1:$F$1),0))),0)</f>
        <v/>
      </c>
      <c r="L329" s="87" t="str">
        <f t="shared" si="50"/>
        <v/>
      </c>
      <c r="M329" s="94" t="str">
        <f t="shared" si="51"/>
        <v/>
      </c>
      <c r="N329" s="86" t="s">
        <v>332</v>
      </c>
      <c r="O329" s="86">
        <f t="shared" si="52"/>
        <v>14</v>
      </c>
      <c r="P329" s="86">
        <f t="shared" si="53"/>
        <v>0</v>
      </c>
      <c r="Q329" s="87">
        <v>70</v>
      </c>
      <c r="R329" s="95">
        <f>+IFERROR(VLOOKUP(N329,'Productos PD'!$C$2:$E$349,3,0),VLOOKUP(S329,'Productos PD'!$B$3:$D$349,3,0))</f>
        <v>0</v>
      </c>
    </row>
    <row r="330" spans="1:19" ht="45" hidden="1" x14ac:dyDescent="0.25">
      <c r="A330" s="87">
        <f t="shared" si="45"/>
        <v>3</v>
      </c>
      <c r="B330" s="86" t="s">
        <v>281</v>
      </c>
      <c r="C330" s="88" t="str">
        <f>IFERROR(IF(OR(B330="",B330=B329),"",VLOOKUP(B330,A!B$2:$F$469,MATCH($Q$1,A!B$1:$F$1),0)),0)</f>
        <v/>
      </c>
      <c r="D330" s="89" t="str">
        <f t="shared" si="46"/>
        <v/>
      </c>
      <c r="E330" s="90" t="str">
        <f t="shared" si="47"/>
        <v/>
      </c>
      <c r="F330" s="91" t="s">
        <v>329</v>
      </c>
      <c r="G330" s="88" t="str">
        <f>IFERROR(IF(OR(F330="",F330=F329),"",VLOOKUP(F330,A!C$2:$F$469,MATCH($Q$1,A!C$1:$F$1),0)),0)</f>
        <v/>
      </c>
      <c r="H330" s="89" t="str">
        <f t="shared" si="48"/>
        <v/>
      </c>
      <c r="I330" s="90" t="str">
        <f t="shared" si="49"/>
        <v/>
      </c>
      <c r="J330" s="86" t="s">
        <v>333</v>
      </c>
      <c r="K330" s="87">
        <f>IFERROR(IF(J330="","",IF(J330=J329,"",VLOOKUP(J330,A!D$2:$F$469,MATCH($Q$1,A!D$1:$F$1),0))),0)</f>
        <v>27.3</v>
      </c>
      <c r="L330" s="87">
        <f t="shared" si="50"/>
        <v>0</v>
      </c>
      <c r="M330" s="94">
        <f t="shared" si="51"/>
        <v>0</v>
      </c>
      <c r="O330" s="86" t="str">
        <f t="shared" si="52"/>
        <v/>
      </c>
      <c r="P330" s="86" t="str">
        <f t="shared" si="53"/>
        <v/>
      </c>
      <c r="Q330" s="87">
        <v>27.3</v>
      </c>
      <c r="R330" s="95" t="e">
        <f>+IFERROR(VLOOKUP(N330,'Productos PD'!$C$2:$E$349,3,0),VLOOKUP(S330,'Productos PD'!$B$3:$D$349,3,0))</f>
        <v>#N/A</v>
      </c>
    </row>
    <row r="331" spans="1:19" ht="45" x14ac:dyDescent="0.25">
      <c r="A331" s="87">
        <f t="shared" si="45"/>
        <v>4</v>
      </c>
      <c r="B331" s="86" t="s">
        <v>281</v>
      </c>
      <c r="C331" s="88" t="str">
        <f>IFERROR(IF(OR(B331="",B331=B330),"",VLOOKUP(B331,A!B$2:$F$469,MATCH($Q$1,A!B$1:$F$1),0)),0)</f>
        <v/>
      </c>
      <c r="D331" s="89" t="str">
        <f t="shared" si="46"/>
        <v/>
      </c>
      <c r="E331" s="90" t="str">
        <f t="shared" si="47"/>
        <v/>
      </c>
      <c r="F331" s="91" t="s">
        <v>329</v>
      </c>
      <c r="G331" s="88" t="str">
        <f>IFERROR(IF(OR(F331="",F331=F330),"",VLOOKUP(F331,A!C$2:$F$469,MATCH($Q$1,A!C$1:$F$1),0)),0)</f>
        <v/>
      </c>
      <c r="H331" s="89" t="str">
        <f t="shared" si="48"/>
        <v/>
      </c>
      <c r="I331" s="90" t="str">
        <f t="shared" si="49"/>
        <v/>
      </c>
      <c r="J331" s="86" t="s">
        <v>333</v>
      </c>
      <c r="K331" s="87" t="str">
        <f>IFERROR(IF(J331="","",IF(J331=J330,"",VLOOKUP(J331,A!D$2:$F$469,MATCH($Q$1,A!D$1:$F$1),0))),0)</f>
        <v/>
      </c>
      <c r="L331" s="87" t="str">
        <f t="shared" si="50"/>
        <v/>
      </c>
      <c r="M331" s="94" t="str">
        <f t="shared" si="51"/>
        <v/>
      </c>
      <c r="N331" s="86" t="s">
        <v>334</v>
      </c>
      <c r="O331" s="86">
        <f t="shared" si="52"/>
        <v>1.0920000000000001</v>
      </c>
      <c r="P331" s="86">
        <f t="shared" si="53"/>
        <v>0</v>
      </c>
      <c r="Q331" s="87">
        <v>4</v>
      </c>
      <c r="R331" s="95">
        <f>+IFERROR(VLOOKUP(N331,'Productos PD'!$C$2:$E$349,3,0),VLOOKUP(S331,'Productos PD'!$B$3:$D$349,3,0))</f>
        <v>0</v>
      </c>
    </row>
    <row r="332" spans="1:19" ht="60" x14ac:dyDescent="0.25">
      <c r="A332" s="87">
        <f t="shared" si="45"/>
        <v>4</v>
      </c>
      <c r="B332" s="86" t="s">
        <v>281</v>
      </c>
      <c r="C332" s="88" t="str">
        <f>IFERROR(IF(OR(B332="",B332=B331),"",VLOOKUP(B332,A!B$2:$F$469,MATCH($Q$1,A!B$1:$F$1),0)),0)</f>
        <v/>
      </c>
      <c r="D332" s="89" t="str">
        <f t="shared" si="46"/>
        <v/>
      </c>
      <c r="E332" s="90" t="str">
        <f t="shared" si="47"/>
        <v/>
      </c>
      <c r="F332" s="91" t="s">
        <v>329</v>
      </c>
      <c r="G332" s="88" t="str">
        <f>IFERROR(IF(OR(F332="",F332=F331),"",VLOOKUP(F332,A!C$2:$F$469,MATCH($Q$1,A!C$1:$F$1),0)),0)</f>
        <v/>
      </c>
      <c r="H332" s="89" t="str">
        <f t="shared" si="48"/>
        <v/>
      </c>
      <c r="I332" s="90" t="str">
        <f t="shared" si="49"/>
        <v/>
      </c>
      <c r="J332" s="86" t="s">
        <v>333</v>
      </c>
      <c r="K332" s="87" t="str">
        <f>IFERROR(IF(J332="","",IF(J332=J331,"",VLOOKUP(J332,A!D$2:$F$469,MATCH($Q$1,A!D$1:$F$1),0))),0)</f>
        <v/>
      </c>
      <c r="L332" s="87" t="str">
        <f t="shared" si="50"/>
        <v/>
      </c>
      <c r="M332" s="94" t="str">
        <f t="shared" si="51"/>
        <v/>
      </c>
      <c r="N332" s="86" t="s">
        <v>839</v>
      </c>
      <c r="O332" s="86">
        <f t="shared" si="52"/>
        <v>3.2760000000000002</v>
      </c>
      <c r="P332" s="86">
        <f t="shared" si="53"/>
        <v>0</v>
      </c>
      <c r="Q332" s="87">
        <v>12</v>
      </c>
      <c r="R332" s="95">
        <f>+IFERROR(VLOOKUP(N332,'Productos PD'!$C$2:$E$349,3,0),VLOOKUP(S332,'Productos PD'!$B$3:$D$349,3,0))</f>
        <v>0</v>
      </c>
    </row>
    <row r="333" spans="1:19" ht="105" x14ac:dyDescent="0.25">
      <c r="A333" s="87">
        <f t="shared" si="45"/>
        <v>4</v>
      </c>
      <c r="B333" s="86" t="s">
        <v>281</v>
      </c>
      <c r="C333" s="88" t="str">
        <f>IFERROR(IF(OR(B333="",B333=B332),"",VLOOKUP(B333,A!B$2:$F$469,MATCH($Q$1,A!B$1:$F$1),0)),0)</f>
        <v/>
      </c>
      <c r="D333" s="89" t="str">
        <f t="shared" si="46"/>
        <v/>
      </c>
      <c r="E333" s="90" t="str">
        <f t="shared" si="47"/>
        <v/>
      </c>
      <c r="F333" s="91" t="s">
        <v>329</v>
      </c>
      <c r="G333" s="88" t="str">
        <f>IFERROR(IF(OR(F333="",F333=F332),"",VLOOKUP(F333,A!C$2:$F$469,MATCH($Q$1,A!C$1:$F$1),0)),0)</f>
        <v/>
      </c>
      <c r="H333" s="89" t="str">
        <f t="shared" si="48"/>
        <v/>
      </c>
      <c r="I333" s="90" t="str">
        <f t="shared" si="49"/>
        <v/>
      </c>
      <c r="J333" s="86" t="s">
        <v>333</v>
      </c>
      <c r="K333" s="87" t="str">
        <f>IFERROR(IF(J333="","",IF(J333=J332,"",VLOOKUP(J333,A!D$2:$F$469,MATCH($Q$1,A!D$1:$F$1),0))),0)</f>
        <v/>
      </c>
      <c r="L333" s="87" t="str">
        <f t="shared" si="50"/>
        <v/>
      </c>
      <c r="M333" s="94" t="str">
        <f t="shared" si="51"/>
        <v/>
      </c>
      <c r="N333" s="86" t="s">
        <v>336</v>
      </c>
      <c r="O333" s="86">
        <f t="shared" si="52"/>
        <v>12.285</v>
      </c>
      <c r="P333" s="86">
        <f t="shared" si="53"/>
        <v>0</v>
      </c>
      <c r="Q333" s="87">
        <v>45</v>
      </c>
      <c r="R333" s="95">
        <f>+IFERROR(VLOOKUP(N333,'Productos PD'!$C$2:$E$349,3,0),VLOOKUP(S333,'Productos PD'!$B$3:$D$349,3,0))</f>
        <v>0</v>
      </c>
      <c r="S333" s="86">
        <v>3131</v>
      </c>
    </row>
    <row r="334" spans="1:19" ht="60" x14ac:dyDescent="0.25">
      <c r="A334" s="87">
        <f t="shared" si="45"/>
        <v>4</v>
      </c>
      <c r="B334" s="86" t="s">
        <v>281</v>
      </c>
      <c r="C334" s="88" t="str">
        <f>IFERROR(IF(OR(B334="",B334=B333),"",VLOOKUP(B334,A!B$2:$F$469,MATCH($Q$1,A!B$1:$F$1),0)),0)</f>
        <v/>
      </c>
      <c r="D334" s="89" t="str">
        <f t="shared" si="46"/>
        <v/>
      </c>
      <c r="E334" s="90" t="str">
        <f t="shared" si="47"/>
        <v/>
      </c>
      <c r="F334" s="91" t="s">
        <v>329</v>
      </c>
      <c r="G334" s="88" t="str">
        <f>IFERROR(IF(OR(F334="",F334=F333),"",VLOOKUP(F334,A!C$2:$F$469,MATCH($Q$1,A!C$1:$F$1),0)),0)</f>
        <v/>
      </c>
      <c r="H334" s="89" t="str">
        <f t="shared" si="48"/>
        <v/>
      </c>
      <c r="I334" s="90" t="str">
        <f t="shared" si="49"/>
        <v/>
      </c>
      <c r="J334" s="86" t="s">
        <v>333</v>
      </c>
      <c r="K334" s="87" t="str">
        <f>IFERROR(IF(J334="","",IF(J334=J333,"",VLOOKUP(J334,A!D$2:$F$469,MATCH($Q$1,A!D$1:$F$1),0))),0)</f>
        <v/>
      </c>
      <c r="L334" s="87" t="str">
        <f t="shared" si="50"/>
        <v/>
      </c>
      <c r="M334" s="94" t="str">
        <f t="shared" si="51"/>
        <v/>
      </c>
      <c r="N334" s="86" t="s">
        <v>337</v>
      </c>
      <c r="O334" s="86">
        <f t="shared" si="52"/>
        <v>1.911</v>
      </c>
      <c r="P334" s="86">
        <f t="shared" si="53"/>
        <v>0</v>
      </c>
      <c r="Q334" s="87">
        <v>7</v>
      </c>
      <c r="R334" s="95">
        <f>+IFERROR(VLOOKUP(N334,'Productos PD'!$C$2:$E$349,3,0),VLOOKUP(S334,'Productos PD'!$B$3:$D$349,3,0))</f>
        <v>0</v>
      </c>
    </row>
    <row r="335" spans="1:19" ht="90" x14ac:dyDescent="0.25">
      <c r="A335" s="87">
        <f t="shared" si="45"/>
        <v>4</v>
      </c>
      <c r="B335" s="86" t="s">
        <v>281</v>
      </c>
      <c r="C335" s="88" t="str">
        <f>IFERROR(IF(OR(B335="",B335=B334),"",VLOOKUP(B335,A!B$2:$F$469,MATCH($Q$1,A!B$1:$F$1),0)),0)</f>
        <v/>
      </c>
      <c r="D335" s="89" t="str">
        <f t="shared" si="46"/>
        <v/>
      </c>
      <c r="E335" s="90" t="str">
        <f t="shared" si="47"/>
        <v/>
      </c>
      <c r="F335" s="91" t="s">
        <v>329</v>
      </c>
      <c r="G335" s="88" t="str">
        <f>IFERROR(IF(OR(F335="",F335=F334),"",VLOOKUP(F335,A!C$2:$F$469,MATCH($Q$1,A!C$1:$F$1),0)),0)</f>
        <v/>
      </c>
      <c r="H335" s="89" t="str">
        <f t="shared" si="48"/>
        <v/>
      </c>
      <c r="I335" s="90" t="str">
        <f t="shared" si="49"/>
        <v/>
      </c>
      <c r="J335" s="86" t="s">
        <v>333</v>
      </c>
      <c r="K335" s="87" t="str">
        <f>IFERROR(IF(J335="","",IF(J335=J334,"",VLOOKUP(J335,A!D$2:$F$469,MATCH($Q$1,A!D$1:$F$1),0))),0)</f>
        <v/>
      </c>
      <c r="L335" s="87" t="str">
        <f t="shared" si="50"/>
        <v/>
      </c>
      <c r="M335" s="94" t="str">
        <f t="shared" si="51"/>
        <v/>
      </c>
      <c r="N335" s="86" t="s">
        <v>838</v>
      </c>
      <c r="O335" s="86">
        <f t="shared" si="52"/>
        <v>6.2789999999999999</v>
      </c>
      <c r="P335" s="86">
        <f t="shared" si="53"/>
        <v>0</v>
      </c>
      <c r="Q335" s="87">
        <v>23</v>
      </c>
      <c r="R335" s="95">
        <f>+IFERROR(VLOOKUP(N335,'Productos PD'!$C$2:$E$349,3,0),VLOOKUP(S335,'Productos PD'!$B$3:$D$349,3,0))</f>
        <v>0</v>
      </c>
      <c r="S335" s="86">
        <v>3132</v>
      </c>
    </row>
    <row r="336" spans="1:19" ht="45" x14ac:dyDescent="0.25">
      <c r="A336" s="87">
        <f t="shared" si="45"/>
        <v>4</v>
      </c>
      <c r="B336" s="86" t="s">
        <v>281</v>
      </c>
      <c r="C336" s="88" t="str">
        <f>IFERROR(IF(OR(B336="",B336=B335),"",VLOOKUP(B336,A!B$2:$F$469,MATCH($Q$1,A!B$1:$F$1),0)),0)</f>
        <v/>
      </c>
      <c r="D336" s="89" t="str">
        <f t="shared" si="46"/>
        <v/>
      </c>
      <c r="E336" s="90" t="str">
        <f t="shared" si="47"/>
        <v/>
      </c>
      <c r="F336" s="91" t="s">
        <v>329</v>
      </c>
      <c r="G336" s="88" t="str">
        <f>IFERROR(IF(OR(F336="",F336=F335),"",VLOOKUP(F336,A!C$2:$F$469,MATCH($Q$1,A!C$1:$F$1),0)),0)</f>
        <v/>
      </c>
      <c r="H336" s="89" t="str">
        <f t="shared" si="48"/>
        <v/>
      </c>
      <c r="I336" s="90" t="str">
        <f t="shared" si="49"/>
        <v/>
      </c>
      <c r="J336" s="86" t="s">
        <v>333</v>
      </c>
      <c r="K336" s="87" t="str">
        <f>IFERROR(IF(J336="","",IF(J336=J335,"",VLOOKUP(J336,A!D$2:$F$469,MATCH($Q$1,A!D$1:$F$1),0))),0)</f>
        <v/>
      </c>
      <c r="L336" s="87" t="str">
        <f t="shared" si="50"/>
        <v/>
      </c>
      <c r="M336" s="94" t="str">
        <f t="shared" si="51"/>
        <v/>
      </c>
      <c r="N336" s="86" t="s">
        <v>339</v>
      </c>
      <c r="O336" s="86">
        <f t="shared" si="52"/>
        <v>2.4570000000000003</v>
      </c>
      <c r="P336" s="86">
        <f t="shared" si="53"/>
        <v>0</v>
      </c>
      <c r="Q336" s="87">
        <v>9</v>
      </c>
      <c r="R336" s="95">
        <f>+IFERROR(VLOOKUP(N336,'Productos PD'!$C$2:$E$349,3,0),VLOOKUP(S336,'Productos PD'!$B$3:$D$349,3,0))</f>
        <v>0</v>
      </c>
    </row>
    <row r="337" spans="1:19" ht="45" hidden="1" x14ac:dyDescent="0.25">
      <c r="A337" s="87">
        <f t="shared" si="45"/>
        <v>3</v>
      </c>
      <c r="B337" s="86" t="s">
        <v>281</v>
      </c>
      <c r="C337" s="88" t="str">
        <f>IFERROR(IF(OR(B337="",B337=B336),"",VLOOKUP(B337,A!B$2:$F$469,MATCH($Q$1,A!B$1:$F$1),0)),0)</f>
        <v/>
      </c>
      <c r="D337" s="89" t="str">
        <f t="shared" si="46"/>
        <v/>
      </c>
      <c r="E337" s="90" t="str">
        <f t="shared" si="47"/>
        <v/>
      </c>
      <c r="F337" s="91" t="s">
        <v>329</v>
      </c>
      <c r="G337" s="88" t="str">
        <f>IFERROR(IF(OR(F337="",F337=F336),"",VLOOKUP(F337,A!C$2:$F$469,MATCH($Q$1,A!C$1:$F$1),0)),0)</f>
        <v/>
      </c>
      <c r="H337" s="89" t="str">
        <f t="shared" si="48"/>
        <v/>
      </c>
      <c r="I337" s="90" t="str">
        <f t="shared" si="49"/>
        <v/>
      </c>
      <c r="J337" s="86" t="s">
        <v>340</v>
      </c>
      <c r="K337" s="87">
        <f>IFERROR(IF(J337="","",IF(J337=J336,"",VLOOKUP(J337,A!D$2:$F$469,MATCH($Q$1,A!D$1:$F$1),0))),0)</f>
        <v>24.5</v>
      </c>
      <c r="L337" s="87">
        <f t="shared" si="50"/>
        <v>0</v>
      </c>
      <c r="M337" s="94">
        <f t="shared" si="51"/>
        <v>0</v>
      </c>
      <c r="O337" s="86" t="str">
        <f t="shared" si="52"/>
        <v/>
      </c>
      <c r="P337" s="86" t="str">
        <f t="shared" si="53"/>
        <v/>
      </c>
      <c r="Q337" s="87">
        <v>24.5</v>
      </c>
      <c r="R337" s="95" t="e">
        <f>+IFERROR(VLOOKUP(N337,'Productos PD'!$C$2:$E$349,3,0),VLOOKUP(S337,'Productos PD'!$B$3:$D$349,3,0))</f>
        <v>#N/A</v>
      </c>
    </row>
    <row r="338" spans="1:19" ht="60" x14ac:dyDescent="0.25">
      <c r="A338" s="87">
        <f t="shared" si="45"/>
        <v>4</v>
      </c>
      <c r="B338" s="86" t="s">
        <v>281</v>
      </c>
      <c r="C338" s="88" t="str">
        <f>IFERROR(IF(OR(B338="",B338=B337),"",VLOOKUP(B338,A!B$2:$F$469,MATCH($Q$1,A!B$1:$F$1),0)),0)</f>
        <v/>
      </c>
      <c r="D338" s="89" t="str">
        <f t="shared" si="46"/>
        <v/>
      </c>
      <c r="E338" s="90" t="str">
        <f t="shared" si="47"/>
        <v/>
      </c>
      <c r="F338" s="91" t="s">
        <v>329</v>
      </c>
      <c r="G338" s="88" t="str">
        <f>IFERROR(IF(OR(F338="",F338=F337),"",VLOOKUP(F338,A!C$2:$F$469,MATCH($Q$1,A!C$1:$F$1),0)),0)</f>
        <v/>
      </c>
      <c r="H338" s="89" t="str">
        <f t="shared" si="48"/>
        <v/>
      </c>
      <c r="I338" s="90" t="str">
        <f t="shared" si="49"/>
        <v/>
      </c>
      <c r="J338" s="86" t="s">
        <v>340</v>
      </c>
      <c r="K338" s="87" t="str">
        <f>IFERROR(IF(J338="","",IF(J338=J337,"",VLOOKUP(J338,A!D$2:$F$469,MATCH($Q$1,A!D$1:$F$1),0))),0)</f>
        <v/>
      </c>
      <c r="L338" s="87" t="str">
        <f t="shared" si="50"/>
        <v/>
      </c>
      <c r="M338" s="94" t="str">
        <f t="shared" si="51"/>
        <v/>
      </c>
      <c r="N338" s="86" t="s">
        <v>341</v>
      </c>
      <c r="O338" s="86">
        <f t="shared" si="52"/>
        <v>9.8000000000000007</v>
      </c>
      <c r="P338" s="86">
        <f t="shared" si="53"/>
        <v>0</v>
      </c>
      <c r="Q338" s="87">
        <v>40</v>
      </c>
      <c r="R338" s="95">
        <f>+IFERROR(VLOOKUP(N338,'Productos PD'!$C$2:$E$349,3,0),VLOOKUP(S338,'Productos PD'!$B$3:$D$349,3,0))</f>
        <v>0</v>
      </c>
    </row>
    <row r="339" spans="1:19" ht="45" x14ac:dyDescent="0.25">
      <c r="A339" s="87">
        <f t="shared" si="45"/>
        <v>4</v>
      </c>
      <c r="B339" s="86" t="s">
        <v>281</v>
      </c>
      <c r="C339" s="88" t="str">
        <f>IFERROR(IF(OR(B339="",B339=B338),"",VLOOKUP(B339,A!B$2:$F$469,MATCH($Q$1,A!B$1:$F$1),0)),0)</f>
        <v/>
      </c>
      <c r="D339" s="89" t="str">
        <f t="shared" si="46"/>
        <v/>
      </c>
      <c r="E339" s="90" t="str">
        <f t="shared" si="47"/>
        <v/>
      </c>
      <c r="F339" s="91" t="s">
        <v>329</v>
      </c>
      <c r="G339" s="88" t="str">
        <f>IFERROR(IF(OR(F339="",F339=F338),"",VLOOKUP(F339,A!C$2:$F$469,MATCH($Q$1,A!C$1:$F$1),0)),0)</f>
        <v/>
      </c>
      <c r="H339" s="89" t="str">
        <f t="shared" si="48"/>
        <v/>
      </c>
      <c r="I339" s="90" t="str">
        <f t="shared" si="49"/>
        <v/>
      </c>
      <c r="J339" s="86" t="s">
        <v>340</v>
      </c>
      <c r="K339" s="87" t="str">
        <f>IFERROR(IF(J339="","",IF(J339=J338,"",VLOOKUP(J339,A!D$2:$F$469,MATCH($Q$1,A!D$1:$F$1),0))),0)</f>
        <v/>
      </c>
      <c r="L339" s="87" t="str">
        <f t="shared" si="50"/>
        <v/>
      </c>
      <c r="M339" s="94" t="str">
        <f t="shared" si="51"/>
        <v/>
      </c>
      <c r="N339" s="86" t="s">
        <v>342</v>
      </c>
      <c r="O339" s="86">
        <f t="shared" si="52"/>
        <v>3.43</v>
      </c>
      <c r="P339" s="86">
        <f t="shared" si="53"/>
        <v>0</v>
      </c>
      <c r="Q339" s="87">
        <v>14</v>
      </c>
      <c r="R339" s="95">
        <f>+IFERROR(VLOOKUP(N339,'Productos PD'!$C$2:$E$349,3,0),VLOOKUP(S339,'Productos PD'!$B$3:$D$349,3,0))</f>
        <v>0</v>
      </c>
    </row>
    <row r="340" spans="1:19" ht="105" x14ac:dyDescent="0.25">
      <c r="A340" s="87">
        <f t="shared" si="45"/>
        <v>4</v>
      </c>
      <c r="B340" s="86" t="s">
        <v>281</v>
      </c>
      <c r="C340" s="88" t="str">
        <f>IFERROR(IF(OR(B340="",B340=B339),"",VLOOKUP(B340,A!B$2:$F$469,MATCH($Q$1,A!B$1:$F$1),0)),0)</f>
        <v/>
      </c>
      <c r="D340" s="89" t="str">
        <f t="shared" si="46"/>
        <v/>
      </c>
      <c r="E340" s="90" t="str">
        <f t="shared" si="47"/>
        <v/>
      </c>
      <c r="F340" s="91" t="s">
        <v>329</v>
      </c>
      <c r="G340" s="88" t="str">
        <f>IFERROR(IF(OR(F340="",F340=F339),"",VLOOKUP(F340,A!C$2:$F$469,MATCH($Q$1,A!C$1:$F$1),0)),0)</f>
        <v/>
      </c>
      <c r="H340" s="89" t="str">
        <f t="shared" si="48"/>
        <v/>
      </c>
      <c r="I340" s="90" t="str">
        <f t="shared" si="49"/>
        <v/>
      </c>
      <c r="J340" s="86" t="s">
        <v>340</v>
      </c>
      <c r="K340" s="87" t="str">
        <f>IFERROR(IF(J340="","",IF(J340=J339,"",VLOOKUP(J340,A!D$2:$F$469,MATCH($Q$1,A!D$1:$F$1),0))),0)</f>
        <v/>
      </c>
      <c r="L340" s="87" t="str">
        <f t="shared" si="50"/>
        <v/>
      </c>
      <c r="M340" s="94" t="str">
        <f t="shared" si="51"/>
        <v/>
      </c>
      <c r="N340" s="86" t="s">
        <v>343</v>
      </c>
      <c r="O340" s="86">
        <f t="shared" si="52"/>
        <v>5.6349999999999998</v>
      </c>
      <c r="P340" s="86">
        <f t="shared" si="53"/>
        <v>0</v>
      </c>
      <c r="Q340" s="87">
        <v>23</v>
      </c>
      <c r="R340" s="95">
        <f>+IFERROR(VLOOKUP(N340,'Productos PD'!$C$2:$E$349,3,0),VLOOKUP(S340,'Productos PD'!$B$3:$D$349,3,0))</f>
        <v>0</v>
      </c>
      <c r="S340" s="86">
        <v>3145</v>
      </c>
    </row>
    <row r="341" spans="1:19" ht="60" x14ac:dyDescent="0.25">
      <c r="A341" s="87">
        <f t="shared" si="45"/>
        <v>4</v>
      </c>
      <c r="B341" s="86" t="s">
        <v>281</v>
      </c>
      <c r="C341" s="88" t="str">
        <f>IFERROR(IF(OR(B341="",B341=B340),"",VLOOKUP(B341,A!B$2:$F$469,MATCH($Q$1,A!B$1:$F$1),0)),0)</f>
        <v/>
      </c>
      <c r="D341" s="89" t="str">
        <f t="shared" si="46"/>
        <v/>
      </c>
      <c r="E341" s="90" t="str">
        <f t="shared" si="47"/>
        <v/>
      </c>
      <c r="F341" s="91" t="s">
        <v>329</v>
      </c>
      <c r="G341" s="88" t="str">
        <f>IFERROR(IF(OR(F341="",F341=F340),"",VLOOKUP(F341,A!C$2:$F$469,MATCH($Q$1,A!C$1:$F$1),0)),0)</f>
        <v/>
      </c>
      <c r="H341" s="89" t="str">
        <f t="shared" si="48"/>
        <v/>
      </c>
      <c r="I341" s="90" t="str">
        <f t="shared" si="49"/>
        <v/>
      </c>
      <c r="J341" s="86" t="s">
        <v>340</v>
      </c>
      <c r="K341" s="87" t="str">
        <f>IFERROR(IF(J341="","",IF(J341=J340,"",VLOOKUP(J341,A!D$2:$F$469,MATCH($Q$1,A!D$1:$F$1),0))),0)</f>
        <v/>
      </c>
      <c r="L341" s="87" t="str">
        <f t="shared" si="50"/>
        <v/>
      </c>
      <c r="M341" s="94" t="str">
        <f t="shared" si="51"/>
        <v/>
      </c>
      <c r="N341" s="86" t="s">
        <v>344</v>
      </c>
      <c r="O341" s="86">
        <f t="shared" si="52"/>
        <v>1.2250000000000001</v>
      </c>
      <c r="P341" s="86">
        <f t="shared" si="53"/>
        <v>0</v>
      </c>
      <c r="Q341" s="87">
        <v>5</v>
      </c>
      <c r="R341" s="95">
        <f>+IFERROR(VLOOKUP(N341,'Productos PD'!$C$2:$E$349,3,0),VLOOKUP(S341,'Productos PD'!$B$3:$D$349,3,0))</f>
        <v>0</v>
      </c>
    </row>
    <row r="342" spans="1:19" ht="60" x14ac:dyDescent="0.25">
      <c r="A342" s="87">
        <f t="shared" si="45"/>
        <v>4</v>
      </c>
      <c r="B342" s="86" t="s">
        <v>281</v>
      </c>
      <c r="C342" s="88" t="str">
        <f>IFERROR(IF(OR(B342="",B342=B341),"",VLOOKUP(B342,A!B$2:$F$469,MATCH($Q$1,A!B$1:$F$1),0)),0)</f>
        <v/>
      </c>
      <c r="D342" s="89" t="str">
        <f t="shared" si="46"/>
        <v/>
      </c>
      <c r="E342" s="90" t="str">
        <f t="shared" si="47"/>
        <v/>
      </c>
      <c r="F342" s="91" t="s">
        <v>329</v>
      </c>
      <c r="G342" s="88" t="str">
        <f>IFERROR(IF(OR(F342="",F342=F341),"",VLOOKUP(F342,A!C$2:$F$469,MATCH($Q$1,A!C$1:$F$1),0)),0)</f>
        <v/>
      </c>
      <c r="H342" s="89" t="str">
        <f t="shared" si="48"/>
        <v/>
      </c>
      <c r="I342" s="90" t="str">
        <f t="shared" si="49"/>
        <v/>
      </c>
      <c r="J342" s="86" t="s">
        <v>340</v>
      </c>
      <c r="K342" s="87" t="str">
        <f>IFERROR(IF(J342="","",IF(J342=J341,"",VLOOKUP(J342,A!D$2:$F$469,MATCH($Q$1,A!D$1:$F$1),0))),0)</f>
        <v/>
      </c>
      <c r="L342" s="87" t="str">
        <f t="shared" si="50"/>
        <v/>
      </c>
      <c r="M342" s="94" t="str">
        <f t="shared" si="51"/>
        <v/>
      </c>
      <c r="N342" s="86" t="s">
        <v>345</v>
      </c>
      <c r="O342" s="86">
        <f t="shared" si="52"/>
        <v>1.96</v>
      </c>
      <c r="P342" s="86">
        <f t="shared" si="53"/>
        <v>0</v>
      </c>
      <c r="Q342" s="87">
        <v>8</v>
      </c>
      <c r="R342" s="95">
        <f>+IFERROR(VLOOKUP(N342,'Productos PD'!$C$2:$E$349,3,0),VLOOKUP(S342,'Productos PD'!$B$3:$D$349,3,0))</f>
        <v>0</v>
      </c>
    </row>
    <row r="343" spans="1:19" ht="45" x14ac:dyDescent="0.25">
      <c r="A343" s="87">
        <f t="shared" si="45"/>
        <v>4</v>
      </c>
      <c r="B343" s="86" t="s">
        <v>281</v>
      </c>
      <c r="C343" s="88" t="str">
        <f>IFERROR(IF(OR(B343="",B343=B342),"",VLOOKUP(B343,A!B$2:$F$469,MATCH($Q$1,A!B$1:$F$1),0)),0)</f>
        <v/>
      </c>
      <c r="D343" s="89" t="str">
        <f t="shared" si="46"/>
        <v/>
      </c>
      <c r="E343" s="90" t="str">
        <f t="shared" si="47"/>
        <v/>
      </c>
      <c r="F343" s="91" t="s">
        <v>329</v>
      </c>
      <c r="G343" s="88" t="str">
        <f>IFERROR(IF(OR(F343="",F343=F342),"",VLOOKUP(F343,A!C$2:$F$469,MATCH($Q$1,A!C$1:$F$1),0)),0)</f>
        <v/>
      </c>
      <c r="H343" s="89" t="str">
        <f t="shared" si="48"/>
        <v/>
      </c>
      <c r="I343" s="90" t="str">
        <f t="shared" si="49"/>
        <v/>
      </c>
      <c r="J343" s="86" t="s">
        <v>340</v>
      </c>
      <c r="K343" s="87" t="str">
        <f>IFERROR(IF(J343="","",IF(J343=J342,"",VLOOKUP(J343,A!D$2:$F$469,MATCH($Q$1,A!D$1:$F$1),0))),0)</f>
        <v/>
      </c>
      <c r="L343" s="87" t="str">
        <f t="shared" si="50"/>
        <v/>
      </c>
      <c r="M343" s="94" t="str">
        <f t="shared" si="51"/>
        <v/>
      </c>
      <c r="N343" s="86" t="s">
        <v>840</v>
      </c>
      <c r="O343" s="86">
        <f t="shared" si="52"/>
        <v>2.4500000000000002</v>
      </c>
      <c r="P343" s="86">
        <f t="shared" si="53"/>
        <v>0</v>
      </c>
      <c r="Q343" s="87">
        <v>10</v>
      </c>
      <c r="R343" s="95">
        <f>+IFERROR(VLOOKUP(N343,'Productos PD'!$C$2:$E$349,3,0),VLOOKUP(S343,'Productos PD'!$B$3:$D$349,3,0))</f>
        <v>0</v>
      </c>
    </row>
    <row r="344" spans="1:19" ht="45" hidden="1" x14ac:dyDescent="0.25">
      <c r="A344" s="87">
        <f t="shared" si="45"/>
        <v>3</v>
      </c>
      <c r="B344" s="86" t="s">
        <v>281</v>
      </c>
      <c r="C344" s="88" t="str">
        <f>IFERROR(IF(OR(B344="",B344=B343),"",VLOOKUP(B344,A!B$2:$F$469,MATCH($Q$1,A!B$1:$F$1),0)),0)</f>
        <v/>
      </c>
      <c r="D344" s="89" t="str">
        <f t="shared" si="46"/>
        <v/>
      </c>
      <c r="E344" s="90" t="str">
        <f t="shared" si="47"/>
        <v/>
      </c>
      <c r="F344" s="91" t="s">
        <v>329</v>
      </c>
      <c r="G344" s="88" t="str">
        <f>IFERROR(IF(OR(F344="",F344=F343),"",VLOOKUP(F344,A!C$2:$F$469,MATCH($Q$1,A!C$1:$F$1),0)),0)</f>
        <v/>
      </c>
      <c r="H344" s="89" t="str">
        <f t="shared" si="48"/>
        <v/>
      </c>
      <c r="I344" s="90" t="str">
        <f t="shared" si="49"/>
        <v/>
      </c>
      <c r="J344" s="86" t="s">
        <v>347</v>
      </c>
      <c r="K344" s="87">
        <f>IFERROR(IF(J344="","",IF(J344=J343,"",VLOOKUP(J344,A!D$2:$F$469,MATCH($Q$1,A!D$1:$F$1),0))),0)</f>
        <v>12</v>
      </c>
      <c r="L344" s="87">
        <f t="shared" si="50"/>
        <v>0</v>
      </c>
      <c r="M344" s="94">
        <f t="shared" si="51"/>
        <v>0</v>
      </c>
      <c r="O344" s="86" t="str">
        <f t="shared" si="52"/>
        <v/>
      </c>
      <c r="P344" s="86" t="str">
        <f t="shared" si="53"/>
        <v/>
      </c>
      <c r="Q344" s="87">
        <v>12</v>
      </c>
      <c r="R344" s="95" t="e">
        <f>+IFERROR(VLOOKUP(N344,'Productos PD'!$C$2:$E$349,3,0),VLOOKUP(S344,'Productos PD'!$B$3:$D$349,3,0))</f>
        <v>#N/A</v>
      </c>
    </row>
    <row r="345" spans="1:19" ht="60" x14ac:dyDescent="0.25">
      <c r="A345" s="87">
        <f t="shared" si="45"/>
        <v>4</v>
      </c>
      <c r="B345" s="86" t="s">
        <v>281</v>
      </c>
      <c r="C345" s="88" t="str">
        <f>IFERROR(IF(OR(B345="",B345=B344),"",VLOOKUP(B345,A!B$2:$F$469,MATCH($Q$1,A!B$1:$F$1),0)),0)</f>
        <v/>
      </c>
      <c r="D345" s="89" t="str">
        <f t="shared" si="46"/>
        <v/>
      </c>
      <c r="E345" s="90" t="str">
        <f t="shared" si="47"/>
        <v/>
      </c>
      <c r="F345" s="91" t="s">
        <v>329</v>
      </c>
      <c r="G345" s="88" t="str">
        <f>IFERROR(IF(OR(F345="",F345=F344),"",VLOOKUP(F345,A!C$2:$F$469,MATCH($Q$1,A!C$1:$F$1),0)),0)</f>
        <v/>
      </c>
      <c r="H345" s="89" t="str">
        <f t="shared" si="48"/>
        <v/>
      </c>
      <c r="I345" s="90" t="str">
        <f t="shared" si="49"/>
        <v/>
      </c>
      <c r="J345" s="86" t="s">
        <v>347</v>
      </c>
      <c r="K345" s="87" t="str">
        <f>IFERROR(IF(J345="","",IF(J345=J344,"",VLOOKUP(J345,A!D$2:$F$469,MATCH($Q$1,A!D$1:$F$1),0))),0)</f>
        <v/>
      </c>
      <c r="L345" s="87" t="str">
        <f t="shared" si="50"/>
        <v/>
      </c>
      <c r="M345" s="94" t="str">
        <f t="shared" si="51"/>
        <v/>
      </c>
      <c r="N345" s="86" t="s">
        <v>348</v>
      </c>
      <c r="O345" s="86">
        <f t="shared" si="52"/>
        <v>8.4</v>
      </c>
      <c r="P345" s="86">
        <f t="shared" si="53"/>
        <v>0</v>
      </c>
      <c r="Q345" s="87">
        <v>70</v>
      </c>
      <c r="R345" s="95">
        <f>+IFERROR(VLOOKUP(N345,'Productos PD'!$C$2:$E$349,3,0),VLOOKUP(S345,'Productos PD'!$B$3:$D$349,3,0))</f>
        <v>0</v>
      </c>
    </row>
    <row r="346" spans="1:19" ht="60" x14ac:dyDescent="0.25">
      <c r="A346" s="87">
        <f t="shared" si="45"/>
        <v>4</v>
      </c>
      <c r="B346" s="86" t="s">
        <v>281</v>
      </c>
      <c r="C346" s="88" t="str">
        <f>IFERROR(IF(OR(B346="",B346=B345),"",VLOOKUP(B346,A!B$2:$F$469,MATCH($Q$1,A!B$1:$F$1),0)),0)</f>
        <v/>
      </c>
      <c r="D346" s="89" t="str">
        <f t="shared" si="46"/>
        <v/>
      </c>
      <c r="E346" s="90" t="str">
        <f t="shared" si="47"/>
        <v/>
      </c>
      <c r="F346" s="91" t="s">
        <v>329</v>
      </c>
      <c r="G346" s="88" t="str">
        <f>IFERROR(IF(OR(F346="",F346=F345),"",VLOOKUP(F346,A!C$2:$F$469,MATCH($Q$1,A!C$1:$F$1),0)),0)</f>
        <v/>
      </c>
      <c r="H346" s="89" t="str">
        <f t="shared" si="48"/>
        <v/>
      </c>
      <c r="I346" s="90" t="str">
        <f t="shared" si="49"/>
        <v/>
      </c>
      <c r="J346" s="86" t="s">
        <v>347</v>
      </c>
      <c r="K346" s="87" t="str">
        <f>IFERROR(IF(J346="","",IF(J346=J345,"",VLOOKUP(J346,A!D$2:$F$469,MATCH($Q$1,A!D$1:$F$1),0))),0)</f>
        <v/>
      </c>
      <c r="L346" s="87" t="str">
        <f t="shared" si="50"/>
        <v/>
      </c>
      <c r="M346" s="94" t="str">
        <f t="shared" si="51"/>
        <v/>
      </c>
      <c r="N346" s="86" t="s">
        <v>349</v>
      </c>
      <c r="O346" s="86">
        <f t="shared" si="52"/>
        <v>1.8</v>
      </c>
      <c r="P346" s="86">
        <f t="shared" si="53"/>
        <v>0</v>
      </c>
      <c r="Q346" s="87">
        <v>15</v>
      </c>
      <c r="R346" s="95">
        <f>+IFERROR(VLOOKUP(N346,'Productos PD'!$C$2:$E$349,3,0),VLOOKUP(S346,'Productos PD'!$B$3:$D$349,3,0))</f>
        <v>0</v>
      </c>
    </row>
    <row r="347" spans="1:19" ht="45" x14ac:dyDescent="0.25">
      <c r="A347" s="87">
        <f t="shared" si="45"/>
        <v>4</v>
      </c>
      <c r="B347" s="86" t="s">
        <v>281</v>
      </c>
      <c r="C347" s="88" t="str">
        <f>IFERROR(IF(OR(B347="",B347=B346),"",VLOOKUP(B347,A!B$2:$F$469,MATCH($Q$1,A!B$1:$F$1),0)),0)</f>
        <v/>
      </c>
      <c r="D347" s="89" t="str">
        <f t="shared" si="46"/>
        <v/>
      </c>
      <c r="E347" s="90" t="str">
        <f t="shared" si="47"/>
        <v/>
      </c>
      <c r="F347" s="91" t="s">
        <v>329</v>
      </c>
      <c r="G347" s="88" t="str">
        <f>IFERROR(IF(OR(F347="",F347=F346),"",VLOOKUP(F347,A!C$2:$F$469,MATCH($Q$1,A!C$1:$F$1),0)),0)</f>
        <v/>
      </c>
      <c r="H347" s="89" t="str">
        <f t="shared" si="48"/>
        <v/>
      </c>
      <c r="I347" s="90" t="str">
        <f t="shared" si="49"/>
        <v/>
      </c>
      <c r="J347" s="86" t="s">
        <v>347</v>
      </c>
      <c r="K347" s="87" t="str">
        <f>IFERROR(IF(J347="","",IF(J347=J346,"",VLOOKUP(J347,A!D$2:$F$469,MATCH($Q$1,A!D$1:$F$1),0))),0)</f>
        <v/>
      </c>
      <c r="L347" s="87" t="str">
        <f t="shared" si="50"/>
        <v/>
      </c>
      <c r="M347" s="94" t="str">
        <f t="shared" si="51"/>
        <v/>
      </c>
      <c r="N347" s="86" t="s">
        <v>350</v>
      </c>
      <c r="O347" s="86">
        <f t="shared" si="52"/>
        <v>1.8</v>
      </c>
      <c r="P347" s="86">
        <f t="shared" si="53"/>
        <v>0</v>
      </c>
      <c r="Q347" s="87">
        <v>15</v>
      </c>
      <c r="R347" s="95">
        <f>+IFERROR(VLOOKUP(N347,'Productos PD'!$C$2:$E$349,3,0),VLOOKUP(S347,'Productos PD'!$B$3:$D$349,3,0))</f>
        <v>0</v>
      </c>
    </row>
    <row r="348" spans="1:19" ht="45" hidden="1" x14ac:dyDescent="0.25">
      <c r="A348" s="87">
        <f t="shared" si="45"/>
        <v>3</v>
      </c>
      <c r="B348" s="86" t="s">
        <v>281</v>
      </c>
      <c r="C348" s="88" t="str">
        <f>IFERROR(IF(OR(B348="",B348=B347),"",VLOOKUP(B348,A!B$2:$F$469,MATCH($Q$1,A!B$1:$F$1),0)),0)</f>
        <v/>
      </c>
      <c r="D348" s="89" t="str">
        <f t="shared" si="46"/>
        <v/>
      </c>
      <c r="E348" s="90" t="str">
        <f t="shared" si="47"/>
        <v/>
      </c>
      <c r="F348" s="91" t="s">
        <v>329</v>
      </c>
      <c r="G348" s="88" t="str">
        <f>IFERROR(IF(OR(F348="",F348=F347),"",VLOOKUP(F348,A!C$2:$F$469,MATCH($Q$1,A!C$1:$F$1),0)),0)</f>
        <v/>
      </c>
      <c r="H348" s="89" t="str">
        <f t="shared" si="48"/>
        <v/>
      </c>
      <c r="I348" s="90" t="str">
        <f t="shared" si="49"/>
        <v/>
      </c>
      <c r="J348" s="86" t="s">
        <v>351</v>
      </c>
      <c r="K348" s="87">
        <f>IFERROR(IF(J348="","",IF(J348=J347,"",VLOOKUP(J348,A!D$2:$F$469,MATCH($Q$1,A!D$1:$F$1),0))),0)</f>
        <v>16.2</v>
      </c>
      <c r="L348" s="87">
        <f t="shared" si="50"/>
        <v>0</v>
      </c>
      <c r="M348" s="94">
        <f t="shared" si="51"/>
        <v>0</v>
      </c>
      <c r="O348" s="86" t="str">
        <f t="shared" si="52"/>
        <v/>
      </c>
      <c r="P348" s="86" t="str">
        <f t="shared" si="53"/>
        <v/>
      </c>
      <c r="Q348" s="87">
        <v>16.2</v>
      </c>
      <c r="R348" s="95" t="e">
        <f>+IFERROR(VLOOKUP(N348,'Productos PD'!$C$2:$E$349,3,0),VLOOKUP(S348,'Productos PD'!$B$3:$D$349,3,0))</f>
        <v>#N/A</v>
      </c>
    </row>
    <row r="349" spans="1:19" ht="90" x14ac:dyDescent="0.25">
      <c r="A349" s="87">
        <f t="shared" si="45"/>
        <v>4</v>
      </c>
      <c r="B349" s="86" t="s">
        <v>281</v>
      </c>
      <c r="C349" s="88" t="str">
        <f>IFERROR(IF(OR(B349="",B349=B348),"",VLOOKUP(B349,A!B$2:$F$469,MATCH($Q$1,A!B$1:$F$1),0)),0)</f>
        <v/>
      </c>
      <c r="D349" s="89" t="str">
        <f t="shared" si="46"/>
        <v/>
      </c>
      <c r="E349" s="90" t="str">
        <f t="shared" si="47"/>
        <v/>
      </c>
      <c r="F349" s="91" t="s">
        <v>329</v>
      </c>
      <c r="G349" s="88" t="str">
        <f>IFERROR(IF(OR(F349="",F349=F348),"",VLOOKUP(F349,A!C$2:$F$469,MATCH($Q$1,A!C$1:$F$1),0)),0)</f>
        <v/>
      </c>
      <c r="H349" s="89" t="str">
        <f t="shared" si="48"/>
        <v/>
      </c>
      <c r="I349" s="90" t="str">
        <f t="shared" si="49"/>
        <v/>
      </c>
      <c r="J349" s="86" t="s">
        <v>351</v>
      </c>
      <c r="K349" s="87" t="str">
        <f>IFERROR(IF(J349="","",IF(J349=J348,"",VLOOKUP(J349,A!D$2:$F$469,MATCH($Q$1,A!D$1:$F$1),0))),0)</f>
        <v/>
      </c>
      <c r="L349" s="87" t="str">
        <f t="shared" si="50"/>
        <v/>
      </c>
      <c r="M349" s="94" t="str">
        <f t="shared" si="51"/>
        <v/>
      </c>
      <c r="N349" s="86" t="s">
        <v>352</v>
      </c>
      <c r="O349" s="86">
        <f t="shared" si="52"/>
        <v>1.62</v>
      </c>
      <c r="P349" s="86">
        <f t="shared" si="53"/>
        <v>0</v>
      </c>
      <c r="Q349" s="87">
        <v>10</v>
      </c>
      <c r="R349" s="95">
        <f>+IFERROR(VLOOKUP(N349,'Productos PD'!$C$2:$E$349,3,0),VLOOKUP(S349,'Productos PD'!$B$3:$D$349,3,0))</f>
        <v>0</v>
      </c>
      <c r="S349" s="86">
        <v>3151</v>
      </c>
    </row>
    <row r="350" spans="1:19" ht="75" x14ac:dyDescent="0.25">
      <c r="A350" s="87">
        <f t="shared" si="45"/>
        <v>4</v>
      </c>
      <c r="B350" s="86" t="s">
        <v>281</v>
      </c>
      <c r="C350" s="88" t="str">
        <f>IFERROR(IF(OR(B350="",B350=B349),"",VLOOKUP(B350,A!B$2:$F$469,MATCH($Q$1,A!B$1:$F$1),0)),0)</f>
        <v/>
      </c>
      <c r="D350" s="89" t="str">
        <f t="shared" si="46"/>
        <v/>
      </c>
      <c r="E350" s="90" t="str">
        <f t="shared" si="47"/>
        <v/>
      </c>
      <c r="F350" s="91" t="s">
        <v>329</v>
      </c>
      <c r="G350" s="88" t="str">
        <f>IFERROR(IF(OR(F350="",F350=F349),"",VLOOKUP(F350,A!C$2:$F$469,MATCH($Q$1,A!C$1:$F$1),0)),0)</f>
        <v/>
      </c>
      <c r="H350" s="89" t="str">
        <f t="shared" si="48"/>
        <v/>
      </c>
      <c r="I350" s="90" t="str">
        <f t="shared" si="49"/>
        <v/>
      </c>
      <c r="J350" s="86" t="s">
        <v>351</v>
      </c>
      <c r="K350" s="87" t="str">
        <f>IFERROR(IF(J350="","",IF(J350=J349,"",VLOOKUP(J350,A!D$2:$F$469,MATCH($Q$1,A!D$1:$F$1),0))),0)</f>
        <v/>
      </c>
      <c r="L350" s="87" t="str">
        <f t="shared" si="50"/>
        <v/>
      </c>
      <c r="M350" s="94" t="str">
        <f t="shared" si="51"/>
        <v/>
      </c>
      <c r="N350" s="86" t="s">
        <v>841</v>
      </c>
      <c r="O350" s="86">
        <f t="shared" si="52"/>
        <v>7.29</v>
      </c>
      <c r="P350" s="86">
        <f t="shared" si="53"/>
        <v>0</v>
      </c>
      <c r="Q350" s="87">
        <v>45</v>
      </c>
      <c r="R350" s="95">
        <f>+IFERROR(VLOOKUP(N350,'Productos PD'!$C$2:$E$349,3,0),VLOOKUP(S350,'Productos PD'!$B$3:$D$349,3,0))</f>
        <v>0</v>
      </c>
    </row>
    <row r="351" spans="1:19" ht="45" x14ac:dyDescent="0.25">
      <c r="A351" s="87">
        <f t="shared" si="45"/>
        <v>4</v>
      </c>
      <c r="B351" s="86" t="s">
        <v>281</v>
      </c>
      <c r="C351" s="88" t="str">
        <f>IFERROR(IF(OR(B351="",B351=B350),"",VLOOKUP(B351,A!B$2:$F$469,MATCH($Q$1,A!B$1:$F$1),0)),0)</f>
        <v/>
      </c>
      <c r="D351" s="89" t="str">
        <f t="shared" si="46"/>
        <v/>
      </c>
      <c r="E351" s="90" t="str">
        <f t="shared" si="47"/>
        <v/>
      </c>
      <c r="F351" s="91" t="s">
        <v>329</v>
      </c>
      <c r="G351" s="88" t="str">
        <f>IFERROR(IF(OR(F351="",F351=F350),"",VLOOKUP(F351,A!C$2:$F$469,MATCH($Q$1,A!C$1:$F$1),0)),0)</f>
        <v/>
      </c>
      <c r="H351" s="89" t="str">
        <f t="shared" si="48"/>
        <v/>
      </c>
      <c r="I351" s="90" t="str">
        <f t="shared" si="49"/>
        <v/>
      </c>
      <c r="J351" s="86" t="s">
        <v>351</v>
      </c>
      <c r="K351" s="87" t="str">
        <f>IFERROR(IF(J351="","",IF(J351=J350,"",VLOOKUP(J351,A!D$2:$F$469,MATCH($Q$1,A!D$1:$F$1),0))),0)</f>
        <v/>
      </c>
      <c r="L351" s="87" t="str">
        <f t="shared" si="50"/>
        <v/>
      </c>
      <c r="M351" s="94" t="str">
        <f t="shared" si="51"/>
        <v/>
      </c>
      <c r="N351" s="86" t="s">
        <v>354</v>
      </c>
      <c r="O351" s="86">
        <f t="shared" si="52"/>
        <v>7.29</v>
      </c>
      <c r="P351" s="86">
        <f t="shared" si="53"/>
        <v>0</v>
      </c>
      <c r="Q351" s="87">
        <v>45</v>
      </c>
      <c r="R351" s="95">
        <f>+IFERROR(VLOOKUP(N351,'Productos PD'!$C$2:$E$349,3,0),VLOOKUP(S351,'Productos PD'!$B$3:$D$349,3,0))</f>
        <v>0</v>
      </c>
    </row>
    <row r="352" spans="1:19" ht="45" hidden="1" x14ac:dyDescent="0.25">
      <c r="A352" s="87">
        <f t="shared" si="45"/>
        <v>2</v>
      </c>
      <c r="B352" s="86" t="s">
        <v>281</v>
      </c>
      <c r="C352" s="88" t="str">
        <f>IFERROR(IF(OR(B352="",B352=B351),"",VLOOKUP(B352,A!B$2:$F$469,MATCH($Q$1,A!B$1:$F$1),0)),0)</f>
        <v/>
      </c>
      <c r="D352" s="89" t="str">
        <f t="shared" si="46"/>
        <v/>
      </c>
      <c r="E352" s="90" t="str">
        <f t="shared" si="47"/>
        <v/>
      </c>
      <c r="F352" s="91" t="s">
        <v>355</v>
      </c>
      <c r="G352" s="88">
        <f>IFERROR(IF(OR(F352="",F352=F351),"",VLOOKUP(F352,A!C$2:$F$469,MATCH($Q$1,A!C$1:$F$1),0)),0)</f>
        <v>10</v>
      </c>
      <c r="H352" s="89">
        <f t="shared" si="48"/>
        <v>0</v>
      </c>
      <c r="I352" s="90">
        <f t="shared" si="49"/>
        <v>0</v>
      </c>
      <c r="K352" s="87" t="str">
        <f>IFERROR(IF(J352="","",IF(J352=J351,"",VLOOKUP(J352,A!D$2:$F$469,MATCH($Q$1,A!D$1:$F$1),0))),0)</f>
        <v/>
      </c>
      <c r="L352" s="87" t="str">
        <f t="shared" si="50"/>
        <v/>
      </c>
      <c r="M352" s="94" t="str">
        <f t="shared" si="51"/>
        <v/>
      </c>
      <c r="O352" s="86" t="str">
        <f t="shared" si="52"/>
        <v/>
      </c>
      <c r="P352" s="86" t="str">
        <f t="shared" si="53"/>
        <v/>
      </c>
      <c r="Q352" s="87">
        <v>10</v>
      </c>
      <c r="R352" s="95" t="e">
        <f>+IFERROR(VLOOKUP(N352,'Productos PD'!$C$2:$E$349,3,0),VLOOKUP(S352,'Productos PD'!$B$3:$D$349,3,0))</f>
        <v>#N/A</v>
      </c>
    </row>
    <row r="353" spans="1:19" ht="45" hidden="1" x14ac:dyDescent="0.25">
      <c r="A353" s="87">
        <f t="shared" si="45"/>
        <v>3</v>
      </c>
      <c r="B353" s="86" t="s">
        <v>281</v>
      </c>
      <c r="C353" s="88" t="str">
        <f>IFERROR(IF(OR(B353="",B353=B352),"",VLOOKUP(B353,A!B$2:$F$469,MATCH($Q$1,A!B$1:$F$1),0)),0)</f>
        <v/>
      </c>
      <c r="D353" s="89" t="str">
        <f t="shared" si="46"/>
        <v/>
      </c>
      <c r="E353" s="90" t="str">
        <f t="shared" si="47"/>
        <v/>
      </c>
      <c r="F353" s="91" t="s">
        <v>355</v>
      </c>
      <c r="G353" s="88" t="str">
        <f>IFERROR(IF(OR(F353="",F353=F352),"",VLOOKUP(F353,A!C$2:$F$469,MATCH($Q$1,A!C$1:$F$1),0)),0)</f>
        <v/>
      </c>
      <c r="H353" s="89" t="str">
        <f t="shared" si="48"/>
        <v/>
      </c>
      <c r="I353" s="90" t="str">
        <f t="shared" si="49"/>
        <v/>
      </c>
      <c r="J353" s="86" t="s">
        <v>356</v>
      </c>
      <c r="K353" s="87">
        <f>IFERROR(IF(J353="","",IF(J353=J352,"",VLOOKUP(J353,A!D$2:$F$469,MATCH($Q$1,A!D$1:$F$1),0))),0)</f>
        <v>22.327999999999999</v>
      </c>
      <c r="L353" s="87">
        <f t="shared" si="50"/>
        <v>0</v>
      </c>
      <c r="M353" s="94">
        <f t="shared" si="51"/>
        <v>0</v>
      </c>
      <c r="O353" s="86" t="str">
        <f t="shared" si="52"/>
        <v/>
      </c>
      <c r="P353" s="86" t="str">
        <f t="shared" si="53"/>
        <v/>
      </c>
      <c r="Q353" s="87">
        <v>22.327999999999999</v>
      </c>
      <c r="R353" s="95" t="e">
        <f>+IFERROR(VLOOKUP(N353,'Productos PD'!$C$2:$E$349,3,0),VLOOKUP(S353,'Productos PD'!$B$3:$D$349,3,0))</f>
        <v>#N/A</v>
      </c>
    </row>
    <row r="354" spans="1:19" ht="45" x14ac:dyDescent="0.25">
      <c r="A354" s="87">
        <f t="shared" si="45"/>
        <v>4</v>
      </c>
      <c r="B354" s="86" t="s">
        <v>281</v>
      </c>
      <c r="C354" s="88" t="str">
        <f>IFERROR(IF(OR(B354="",B354=B353),"",VLOOKUP(B354,A!B$2:$F$469,MATCH($Q$1,A!B$1:$F$1),0)),0)</f>
        <v/>
      </c>
      <c r="D354" s="89" t="str">
        <f t="shared" si="46"/>
        <v/>
      </c>
      <c r="E354" s="90" t="str">
        <f t="shared" si="47"/>
        <v/>
      </c>
      <c r="F354" s="91" t="s">
        <v>355</v>
      </c>
      <c r="G354" s="88" t="str">
        <f>IFERROR(IF(OR(F354="",F354=F353),"",VLOOKUP(F354,A!C$2:$F$469,MATCH($Q$1,A!C$1:$F$1),0)),0)</f>
        <v/>
      </c>
      <c r="H354" s="89" t="str">
        <f t="shared" si="48"/>
        <v/>
      </c>
      <c r="I354" s="90" t="str">
        <f t="shared" si="49"/>
        <v/>
      </c>
      <c r="J354" s="86" t="s">
        <v>356</v>
      </c>
      <c r="K354" s="87" t="str">
        <f>IFERROR(IF(J354="","",IF(J354=J353,"",VLOOKUP(J354,A!D$2:$F$469,MATCH($Q$1,A!D$1:$F$1),0))),0)</f>
        <v/>
      </c>
      <c r="L354" s="87" t="str">
        <f t="shared" si="50"/>
        <v/>
      </c>
      <c r="M354" s="94" t="str">
        <f t="shared" si="51"/>
        <v/>
      </c>
      <c r="N354" s="86" t="s">
        <v>849</v>
      </c>
      <c r="O354" s="86">
        <f t="shared" si="52"/>
        <v>3.3492000000000002</v>
      </c>
      <c r="P354" s="86">
        <f t="shared" si="53"/>
        <v>0</v>
      </c>
      <c r="Q354" s="87">
        <v>15</v>
      </c>
      <c r="R354" s="95">
        <f>+IFERROR(VLOOKUP(N354,'Productos PD'!$C$2:$E$349,3,0),VLOOKUP(S354,'Productos PD'!$B$3:$D$349,3,0))</f>
        <v>0</v>
      </c>
    </row>
    <row r="355" spans="1:19" ht="75" x14ac:dyDescent="0.25">
      <c r="A355" s="87">
        <f t="shared" si="45"/>
        <v>4</v>
      </c>
      <c r="B355" s="86" t="s">
        <v>281</v>
      </c>
      <c r="C355" s="88" t="str">
        <f>IFERROR(IF(OR(B355="",B355=B354),"",VLOOKUP(B355,A!B$2:$F$469,MATCH($Q$1,A!B$1:$F$1),0)),0)</f>
        <v/>
      </c>
      <c r="D355" s="89" t="str">
        <f t="shared" si="46"/>
        <v/>
      </c>
      <c r="E355" s="90" t="str">
        <f t="shared" si="47"/>
        <v/>
      </c>
      <c r="F355" s="91" t="s">
        <v>355</v>
      </c>
      <c r="G355" s="88" t="str">
        <f>IFERROR(IF(OR(F355="",F355=F354),"",VLOOKUP(F355,A!C$2:$F$469,MATCH($Q$1,A!C$1:$F$1),0)),0)</f>
        <v/>
      </c>
      <c r="H355" s="89" t="str">
        <f t="shared" si="48"/>
        <v/>
      </c>
      <c r="I355" s="90" t="str">
        <f t="shared" si="49"/>
        <v/>
      </c>
      <c r="J355" s="86" t="s">
        <v>356</v>
      </c>
      <c r="K355" s="87" t="str">
        <f>IFERROR(IF(J355="","",IF(J355=J354,"",VLOOKUP(J355,A!D$2:$F$469,MATCH($Q$1,A!D$1:$F$1),0))),0)</f>
        <v/>
      </c>
      <c r="L355" s="87" t="str">
        <f t="shared" si="50"/>
        <v/>
      </c>
      <c r="M355" s="94" t="str">
        <f t="shared" si="51"/>
        <v/>
      </c>
      <c r="N355" s="86" t="s">
        <v>846</v>
      </c>
      <c r="O355" s="86">
        <f t="shared" si="52"/>
        <v>1.1164000000000001</v>
      </c>
      <c r="P355" s="86">
        <f t="shared" si="53"/>
        <v>0</v>
      </c>
      <c r="Q355" s="87">
        <v>5</v>
      </c>
      <c r="R355" s="95">
        <f>+IFERROR(VLOOKUP(N355,'Productos PD'!$C$2:$E$349,3,0),VLOOKUP(S355,'Productos PD'!$B$3:$D$349,3,0))</f>
        <v>0</v>
      </c>
    </row>
    <row r="356" spans="1:19" ht="45" x14ac:dyDescent="0.25">
      <c r="A356" s="87">
        <f t="shared" si="45"/>
        <v>4</v>
      </c>
      <c r="B356" s="86" t="s">
        <v>281</v>
      </c>
      <c r="C356" s="88" t="str">
        <f>IFERROR(IF(OR(B356="",B356=B355),"",VLOOKUP(B356,A!B$2:$F$469,MATCH($Q$1,A!B$1:$F$1),0)),0)</f>
        <v/>
      </c>
      <c r="D356" s="89" t="str">
        <f t="shared" si="46"/>
        <v/>
      </c>
      <c r="E356" s="90" t="str">
        <f t="shared" si="47"/>
        <v/>
      </c>
      <c r="F356" s="91" t="s">
        <v>355</v>
      </c>
      <c r="G356" s="88" t="str">
        <f>IFERROR(IF(OR(F356="",F356=F355),"",VLOOKUP(F356,A!C$2:$F$469,MATCH($Q$1,A!C$1:$F$1),0)),0)</f>
        <v/>
      </c>
      <c r="H356" s="89" t="str">
        <f t="shared" si="48"/>
        <v/>
      </c>
      <c r="I356" s="90" t="str">
        <f t="shared" si="49"/>
        <v/>
      </c>
      <c r="J356" s="86" t="s">
        <v>356</v>
      </c>
      <c r="K356" s="87" t="str">
        <f>IFERROR(IF(J356="","",IF(J356=J355,"",VLOOKUP(J356,A!D$2:$F$469,MATCH($Q$1,A!D$1:$F$1),0))),0)</f>
        <v/>
      </c>
      <c r="L356" s="87" t="str">
        <f t="shared" si="50"/>
        <v/>
      </c>
      <c r="M356" s="94" t="str">
        <f t="shared" si="51"/>
        <v/>
      </c>
      <c r="N356" s="86" t="s">
        <v>848</v>
      </c>
      <c r="O356" s="86">
        <f t="shared" si="52"/>
        <v>4.4656000000000002</v>
      </c>
      <c r="P356" s="86">
        <f t="shared" si="53"/>
        <v>0</v>
      </c>
      <c r="Q356" s="87">
        <v>20</v>
      </c>
      <c r="R356" s="95">
        <f>+IFERROR(VLOOKUP(N356,'Productos PD'!$C$2:$E$349,3,0),VLOOKUP(S356,'Productos PD'!$B$3:$D$349,3,0))</f>
        <v>0</v>
      </c>
    </row>
    <row r="357" spans="1:19" ht="60" x14ac:dyDescent="0.25">
      <c r="A357" s="87">
        <f t="shared" si="45"/>
        <v>4</v>
      </c>
      <c r="B357" s="86" t="s">
        <v>281</v>
      </c>
      <c r="C357" s="88" t="str">
        <f>IFERROR(IF(OR(B357="",B357=B356),"",VLOOKUP(B357,A!B$2:$F$469,MATCH($Q$1,A!B$1:$F$1),0)),0)</f>
        <v/>
      </c>
      <c r="D357" s="89" t="str">
        <f t="shared" si="46"/>
        <v/>
      </c>
      <c r="E357" s="90" t="str">
        <f t="shared" si="47"/>
        <v/>
      </c>
      <c r="F357" s="91" t="s">
        <v>355</v>
      </c>
      <c r="G357" s="88" t="str">
        <f>IFERROR(IF(OR(F357="",F357=F356),"",VLOOKUP(F357,A!C$2:$F$469,MATCH($Q$1,A!C$1:$F$1),0)),0)</f>
        <v/>
      </c>
      <c r="H357" s="89" t="str">
        <f t="shared" si="48"/>
        <v/>
      </c>
      <c r="I357" s="90" t="str">
        <f t="shared" si="49"/>
        <v/>
      </c>
      <c r="J357" s="86" t="s">
        <v>356</v>
      </c>
      <c r="K357" s="87" t="str">
        <f>IFERROR(IF(J357="","",IF(J357=J356,"",VLOOKUP(J357,A!D$2:$F$469,MATCH($Q$1,A!D$1:$F$1),0))),0)</f>
        <v/>
      </c>
      <c r="L357" s="87" t="str">
        <f t="shared" si="50"/>
        <v/>
      </c>
      <c r="M357" s="94" t="str">
        <f t="shared" si="51"/>
        <v/>
      </c>
      <c r="N357" s="86" t="s">
        <v>847</v>
      </c>
      <c r="O357" s="86">
        <f t="shared" si="52"/>
        <v>1.1164000000000001</v>
      </c>
      <c r="P357" s="86">
        <f t="shared" si="53"/>
        <v>0</v>
      </c>
      <c r="Q357" s="87">
        <v>5</v>
      </c>
      <c r="R357" s="95">
        <f>+IFERROR(VLOOKUP(N357,'Productos PD'!$C$2:$E$349,3,0),VLOOKUP(S357,'Productos PD'!$B$3:$D$349,3,0))</f>
        <v>0</v>
      </c>
    </row>
    <row r="358" spans="1:19" ht="45" x14ac:dyDescent="0.25">
      <c r="A358" s="87">
        <f t="shared" si="45"/>
        <v>4</v>
      </c>
      <c r="B358" s="86" t="s">
        <v>281</v>
      </c>
      <c r="C358" s="88" t="str">
        <f>IFERROR(IF(OR(B358="",B358=B357),"",VLOOKUP(B358,A!B$2:$F$469,MATCH($Q$1,A!B$1:$F$1),0)),0)</f>
        <v/>
      </c>
      <c r="D358" s="89" t="str">
        <f t="shared" si="46"/>
        <v/>
      </c>
      <c r="E358" s="90" t="str">
        <f t="shared" si="47"/>
        <v/>
      </c>
      <c r="F358" s="91" t="s">
        <v>355</v>
      </c>
      <c r="G358" s="88" t="str">
        <f>IFERROR(IF(OR(F358="",F358=F357),"",VLOOKUP(F358,A!C$2:$F$469,MATCH($Q$1,A!C$1:$F$1),0)),0)</f>
        <v/>
      </c>
      <c r="H358" s="89" t="str">
        <f t="shared" si="48"/>
        <v/>
      </c>
      <c r="I358" s="90" t="str">
        <f t="shared" si="49"/>
        <v/>
      </c>
      <c r="J358" s="86" t="s">
        <v>356</v>
      </c>
      <c r="K358" s="87" t="str">
        <f>IFERROR(IF(J358="","",IF(J358=J357,"",VLOOKUP(J358,A!D$2:$F$469,MATCH($Q$1,A!D$1:$F$1),0))),0)</f>
        <v/>
      </c>
      <c r="L358" s="87" t="str">
        <f t="shared" si="50"/>
        <v/>
      </c>
      <c r="M358" s="94" t="str">
        <f t="shared" si="51"/>
        <v/>
      </c>
      <c r="N358" s="86" t="s">
        <v>844</v>
      </c>
      <c r="O358" s="86">
        <f t="shared" si="52"/>
        <v>4.4656000000000002</v>
      </c>
      <c r="P358" s="86">
        <f t="shared" si="53"/>
        <v>0</v>
      </c>
      <c r="Q358" s="87">
        <v>20</v>
      </c>
      <c r="R358" s="95">
        <f>+IFERROR(VLOOKUP(N358,'Productos PD'!$C$2:$E$349,3,0),VLOOKUP(S358,'Productos PD'!$B$3:$D$349,3,0))</f>
        <v>0</v>
      </c>
    </row>
    <row r="359" spans="1:19" ht="75" x14ac:dyDescent="0.25">
      <c r="A359" s="87">
        <f t="shared" si="45"/>
        <v>4</v>
      </c>
      <c r="B359" s="86" t="s">
        <v>281</v>
      </c>
      <c r="C359" s="88" t="str">
        <f>IFERROR(IF(OR(B359="",B359=B358),"",VLOOKUP(B359,A!B$2:$F$469,MATCH($Q$1,A!B$1:$F$1),0)),0)</f>
        <v/>
      </c>
      <c r="D359" s="89" t="str">
        <f t="shared" si="46"/>
        <v/>
      </c>
      <c r="E359" s="90" t="str">
        <f t="shared" si="47"/>
        <v/>
      </c>
      <c r="F359" s="91" t="s">
        <v>355</v>
      </c>
      <c r="G359" s="88" t="str">
        <f>IFERROR(IF(OR(F359="",F359=F358),"",VLOOKUP(F359,A!C$2:$F$469,MATCH($Q$1,A!C$1:$F$1),0)),0)</f>
        <v/>
      </c>
      <c r="H359" s="89" t="str">
        <f t="shared" si="48"/>
        <v/>
      </c>
      <c r="I359" s="90" t="str">
        <f t="shared" si="49"/>
        <v/>
      </c>
      <c r="J359" s="86" t="s">
        <v>356</v>
      </c>
      <c r="K359" s="87" t="str">
        <f>IFERROR(IF(J359="","",IF(J359=J358,"",VLOOKUP(J359,A!D$2:$F$469,MATCH($Q$1,A!D$1:$F$1),0))),0)</f>
        <v/>
      </c>
      <c r="L359" s="87" t="str">
        <f t="shared" si="50"/>
        <v/>
      </c>
      <c r="M359" s="94" t="str">
        <f t="shared" si="51"/>
        <v/>
      </c>
      <c r="N359" s="86" t="s">
        <v>845</v>
      </c>
      <c r="O359" s="86">
        <f t="shared" si="52"/>
        <v>6.6984000000000004</v>
      </c>
      <c r="P359" s="86">
        <f t="shared" si="53"/>
        <v>0</v>
      </c>
      <c r="Q359" s="87">
        <v>30</v>
      </c>
      <c r="R359" s="95">
        <f>+IFERROR(VLOOKUP(N359,'Productos PD'!$C$2:$E$349,3,0),VLOOKUP(S359,'Productos PD'!$B$3:$D$349,3,0))</f>
        <v>0</v>
      </c>
    </row>
    <row r="360" spans="1:19" ht="45" x14ac:dyDescent="0.25">
      <c r="A360" s="87">
        <f t="shared" si="45"/>
        <v>4</v>
      </c>
      <c r="B360" s="86" t="s">
        <v>281</v>
      </c>
      <c r="C360" s="88" t="str">
        <f>IFERROR(IF(OR(B360="",B360=B359),"",VLOOKUP(B360,A!B$2:$F$469,MATCH($Q$1,A!B$1:$F$1),0)),0)</f>
        <v/>
      </c>
      <c r="D360" s="89" t="str">
        <f t="shared" si="46"/>
        <v/>
      </c>
      <c r="E360" s="90" t="str">
        <f t="shared" si="47"/>
        <v/>
      </c>
      <c r="F360" s="91" t="s">
        <v>355</v>
      </c>
      <c r="G360" s="88" t="str">
        <f>IFERROR(IF(OR(F360="",F360=F359),"",VLOOKUP(F360,A!C$2:$F$469,MATCH($Q$1,A!C$1:$F$1),0)),0)</f>
        <v/>
      </c>
      <c r="H360" s="89" t="str">
        <f t="shared" si="48"/>
        <v/>
      </c>
      <c r="I360" s="90" t="str">
        <f t="shared" si="49"/>
        <v/>
      </c>
      <c r="J360" s="86" t="s">
        <v>356</v>
      </c>
      <c r="K360" s="87" t="str">
        <f>IFERROR(IF(J360="","",IF(J360=J359,"",VLOOKUP(J360,A!D$2:$F$469,MATCH($Q$1,A!D$1:$F$1),0))),0)</f>
        <v/>
      </c>
      <c r="L360" s="87" t="str">
        <f t="shared" si="50"/>
        <v/>
      </c>
      <c r="M360" s="94" t="str">
        <f t="shared" si="51"/>
        <v/>
      </c>
      <c r="N360" s="86" t="s">
        <v>363</v>
      </c>
      <c r="O360" s="86">
        <f t="shared" si="52"/>
        <v>1.1164000000000001</v>
      </c>
      <c r="P360" s="86">
        <f t="shared" si="53"/>
        <v>0</v>
      </c>
      <c r="Q360" s="87">
        <v>5</v>
      </c>
      <c r="R360" s="95">
        <f>+IFERROR(VLOOKUP(N360,'Productos PD'!$C$2:$E$349,3,0),VLOOKUP(S360,'Productos PD'!$B$3:$D$349,3,0))</f>
        <v>0</v>
      </c>
    </row>
    <row r="361" spans="1:19" ht="45" hidden="1" x14ac:dyDescent="0.25">
      <c r="A361" s="87">
        <f t="shared" si="45"/>
        <v>3</v>
      </c>
      <c r="B361" s="86" t="s">
        <v>281</v>
      </c>
      <c r="C361" s="88" t="str">
        <f>IFERROR(IF(OR(B361="",B361=B360),"",VLOOKUP(B361,A!B$2:$F$469,MATCH($Q$1,A!B$1:$F$1),0)),0)</f>
        <v/>
      </c>
      <c r="D361" s="89" t="str">
        <f t="shared" si="46"/>
        <v/>
      </c>
      <c r="E361" s="90" t="str">
        <f t="shared" si="47"/>
        <v/>
      </c>
      <c r="F361" s="91" t="s">
        <v>355</v>
      </c>
      <c r="G361" s="88" t="str">
        <f>IFERROR(IF(OR(F361="",F361=F360),"",VLOOKUP(F361,A!C$2:$F$469,MATCH($Q$1,A!C$1:$F$1),0)),0)</f>
        <v/>
      </c>
      <c r="H361" s="89" t="str">
        <f t="shared" si="48"/>
        <v/>
      </c>
      <c r="I361" s="90" t="str">
        <f t="shared" si="49"/>
        <v/>
      </c>
      <c r="J361" s="86" t="s">
        <v>364</v>
      </c>
      <c r="K361" s="87">
        <f>IFERROR(IF(J361="","",IF(J361=J360,"",VLOOKUP(J361,A!D$2:$F$469,MATCH($Q$1,A!D$1:$F$1),0))),0)</f>
        <v>56.378</v>
      </c>
      <c r="L361" s="87">
        <f t="shared" si="50"/>
        <v>0</v>
      </c>
      <c r="M361" s="94">
        <f t="shared" si="51"/>
        <v>0</v>
      </c>
      <c r="O361" s="86" t="str">
        <f t="shared" si="52"/>
        <v/>
      </c>
      <c r="P361" s="86" t="str">
        <f t="shared" si="53"/>
        <v/>
      </c>
      <c r="Q361" s="87">
        <v>56.378</v>
      </c>
      <c r="R361" s="95" t="e">
        <f>+IFERROR(VLOOKUP(N361,'Productos PD'!$C$2:$E$349,3,0),VLOOKUP(S361,'Productos PD'!$B$3:$D$349,3,0))</f>
        <v>#N/A</v>
      </c>
    </row>
    <row r="362" spans="1:19" ht="75" x14ac:dyDescent="0.25">
      <c r="A362" s="87">
        <f t="shared" si="45"/>
        <v>4</v>
      </c>
      <c r="B362" s="86" t="s">
        <v>281</v>
      </c>
      <c r="C362" s="88" t="str">
        <f>IFERROR(IF(OR(B362="",B362=B361),"",VLOOKUP(B362,A!B$2:$F$469,MATCH($Q$1,A!B$1:$F$1),0)),0)</f>
        <v/>
      </c>
      <c r="D362" s="89" t="str">
        <f t="shared" si="46"/>
        <v/>
      </c>
      <c r="E362" s="90" t="str">
        <f t="shared" si="47"/>
        <v/>
      </c>
      <c r="F362" s="91" t="s">
        <v>355</v>
      </c>
      <c r="G362" s="88" t="str">
        <f>IFERROR(IF(OR(F362="",F362=F361),"",VLOOKUP(F362,A!C$2:$F$469,MATCH($Q$1,A!C$1:$F$1),0)),0)</f>
        <v/>
      </c>
      <c r="H362" s="89" t="str">
        <f t="shared" si="48"/>
        <v/>
      </c>
      <c r="I362" s="90" t="str">
        <f t="shared" si="49"/>
        <v/>
      </c>
      <c r="J362" s="86" t="s">
        <v>364</v>
      </c>
      <c r="K362" s="87" t="str">
        <f>IFERROR(IF(J362="","",IF(J362=J361,"",VLOOKUP(J362,A!D$2:$F$469,MATCH($Q$1,A!D$1:$F$1),0))),0)</f>
        <v/>
      </c>
      <c r="L362" s="87" t="str">
        <f t="shared" si="50"/>
        <v/>
      </c>
      <c r="M362" s="94" t="str">
        <f t="shared" si="51"/>
        <v/>
      </c>
      <c r="N362" s="86" t="s">
        <v>365</v>
      </c>
      <c r="O362" s="86">
        <f t="shared" si="52"/>
        <v>15.68774228</v>
      </c>
      <c r="P362" s="86">
        <f t="shared" si="53"/>
        <v>0</v>
      </c>
      <c r="Q362" s="87">
        <v>27.826000000000001</v>
      </c>
      <c r="R362" s="95">
        <f>+IFERROR(VLOOKUP(N362,'Productos PD'!$C$2:$E$349,3,0),VLOOKUP(S362,'Productos PD'!$B$3:$D$349,3,0))</f>
        <v>0</v>
      </c>
    </row>
    <row r="363" spans="1:19" ht="105" x14ac:dyDescent="0.25">
      <c r="A363" s="87">
        <f t="shared" si="45"/>
        <v>4</v>
      </c>
      <c r="B363" s="86" t="s">
        <v>281</v>
      </c>
      <c r="C363" s="88" t="str">
        <f>IFERROR(IF(OR(B363="",B363=B362),"",VLOOKUP(B363,A!B$2:$F$469,MATCH($Q$1,A!B$1:$F$1),0)),0)</f>
        <v/>
      </c>
      <c r="D363" s="89" t="str">
        <f t="shared" si="46"/>
        <v/>
      </c>
      <c r="E363" s="90" t="str">
        <f t="shared" si="47"/>
        <v/>
      </c>
      <c r="F363" s="91" t="s">
        <v>355</v>
      </c>
      <c r="G363" s="88" t="str">
        <f>IFERROR(IF(OR(F363="",F363=F362),"",VLOOKUP(F363,A!C$2:$F$469,MATCH($Q$1,A!C$1:$F$1),0)),0)</f>
        <v/>
      </c>
      <c r="H363" s="89" t="str">
        <f t="shared" si="48"/>
        <v/>
      </c>
      <c r="I363" s="90" t="str">
        <f t="shared" si="49"/>
        <v/>
      </c>
      <c r="J363" s="86" t="s">
        <v>364</v>
      </c>
      <c r="K363" s="87" t="str">
        <f>IFERROR(IF(J363="","",IF(J363=J362,"",VLOOKUP(J363,A!D$2:$F$469,MATCH($Q$1,A!D$1:$F$1),0))),0)</f>
        <v/>
      </c>
      <c r="L363" s="87" t="str">
        <f t="shared" si="50"/>
        <v/>
      </c>
      <c r="M363" s="94" t="str">
        <f t="shared" si="51"/>
        <v/>
      </c>
      <c r="N363" s="86" t="s">
        <v>366</v>
      </c>
      <c r="O363" s="86">
        <f t="shared" si="52"/>
        <v>0.84679755999999995</v>
      </c>
      <c r="P363" s="86">
        <f t="shared" si="53"/>
        <v>0</v>
      </c>
      <c r="Q363" s="87">
        <v>1.502</v>
      </c>
      <c r="R363" s="95">
        <f>+IFERROR(VLOOKUP(N363,'Productos PD'!$C$2:$E$349,3,0),VLOOKUP(S363,'Productos PD'!$B$3:$D$349,3,0))</f>
        <v>0</v>
      </c>
      <c r="S363" s="86">
        <v>3234</v>
      </c>
    </row>
    <row r="364" spans="1:19" ht="45" x14ac:dyDescent="0.25">
      <c r="A364" s="87">
        <f t="shared" si="45"/>
        <v>4</v>
      </c>
      <c r="B364" s="86" t="s">
        <v>281</v>
      </c>
      <c r="C364" s="88" t="str">
        <f>IFERROR(IF(OR(B364="",B364=B363),"",VLOOKUP(B364,A!B$2:$F$469,MATCH($Q$1,A!B$1:$F$1),0)),0)</f>
        <v/>
      </c>
      <c r="D364" s="89" t="str">
        <f t="shared" si="46"/>
        <v/>
      </c>
      <c r="E364" s="90" t="str">
        <f t="shared" si="47"/>
        <v/>
      </c>
      <c r="F364" s="91" t="s">
        <v>355</v>
      </c>
      <c r="G364" s="88" t="str">
        <f>IFERROR(IF(OR(F364="",F364=F363),"",VLOOKUP(F364,A!C$2:$F$469,MATCH($Q$1,A!C$1:$F$1),0)),0)</f>
        <v/>
      </c>
      <c r="H364" s="89" t="str">
        <f t="shared" si="48"/>
        <v/>
      </c>
      <c r="I364" s="90" t="str">
        <f t="shared" si="49"/>
        <v/>
      </c>
      <c r="J364" s="86" t="s">
        <v>364</v>
      </c>
      <c r="K364" s="87" t="str">
        <f>IFERROR(IF(J364="","",IF(J364=J363,"",VLOOKUP(J364,A!D$2:$F$469,MATCH($Q$1,A!D$1:$F$1),0))),0)</f>
        <v/>
      </c>
      <c r="L364" s="87" t="str">
        <f t="shared" si="50"/>
        <v/>
      </c>
      <c r="M364" s="94" t="str">
        <f t="shared" si="51"/>
        <v/>
      </c>
      <c r="N364" s="86" t="s">
        <v>367</v>
      </c>
      <c r="O364" s="86">
        <f t="shared" si="52"/>
        <v>6.2393532600000006</v>
      </c>
      <c r="P364" s="86">
        <f t="shared" si="53"/>
        <v>0</v>
      </c>
      <c r="Q364" s="87">
        <v>11.067</v>
      </c>
      <c r="R364" s="95">
        <f>+IFERROR(VLOOKUP(N364,'Productos PD'!$C$2:$E$349,3,0),VLOOKUP(S364,'Productos PD'!$B$3:$D$349,3,0))</f>
        <v>0</v>
      </c>
    </row>
    <row r="365" spans="1:19" ht="45" x14ac:dyDescent="0.25">
      <c r="A365" s="87">
        <f t="shared" si="45"/>
        <v>4</v>
      </c>
      <c r="B365" s="86" t="s">
        <v>281</v>
      </c>
      <c r="C365" s="88" t="str">
        <f>IFERROR(IF(OR(B365="",B365=B364),"",VLOOKUP(B365,A!B$2:$F$469,MATCH($Q$1,A!B$1:$F$1),0)),0)</f>
        <v/>
      </c>
      <c r="D365" s="89" t="str">
        <f t="shared" si="46"/>
        <v/>
      </c>
      <c r="E365" s="90" t="str">
        <f t="shared" si="47"/>
        <v/>
      </c>
      <c r="F365" s="91" t="s">
        <v>355</v>
      </c>
      <c r="G365" s="88" t="str">
        <f>IFERROR(IF(OR(F365="",F365=F364),"",VLOOKUP(F365,A!C$2:$F$469,MATCH($Q$1,A!C$1:$F$1),0)),0)</f>
        <v/>
      </c>
      <c r="H365" s="89" t="str">
        <f t="shared" si="48"/>
        <v/>
      </c>
      <c r="I365" s="90" t="str">
        <f t="shared" si="49"/>
        <v/>
      </c>
      <c r="J365" s="86" t="s">
        <v>364</v>
      </c>
      <c r="K365" s="87" t="str">
        <f>IFERROR(IF(J365="","",IF(J365=J364,"",VLOOKUP(J365,A!D$2:$F$469,MATCH($Q$1,A!D$1:$F$1),0))),0)</f>
        <v/>
      </c>
      <c r="L365" s="87" t="str">
        <f t="shared" si="50"/>
        <v/>
      </c>
      <c r="M365" s="94" t="str">
        <f t="shared" si="51"/>
        <v/>
      </c>
      <c r="N365" s="86" t="s">
        <v>851</v>
      </c>
      <c r="O365" s="86">
        <f t="shared" si="52"/>
        <v>6.4175077399999996</v>
      </c>
      <c r="P365" s="86">
        <f t="shared" si="53"/>
        <v>0</v>
      </c>
      <c r="Q365" s="87">
        <v>11.382999999999999</v>
      </c>
      <c r="R365" s="95">
        <f>+IFERROR(VLOOKUP(N365,'Productos PD'!$C$2:$E$349,3,0),VLOOKUP(S365,'Productos PD'!$B$3:$D$349,3,0))</f>
        <v>0</v>
      </c>
    </row>
    <row r="366" spans="1:19" ht="75" x14ac:dyDescent="0.25">
      <c r="A366" s="87">
        <f t="shared" si="45"/>
        <v>4</v>
      </c>
      <c r="B366" s="86" t="s">
        <v>281</v>
      </c>
      <c r="C366" s="88" t="str">
        <f>IFERROR(IF(OR(B366="",B366=B365),"",VLOOKUP(B366,A!B$2:$F$469,MATCH($Q$1,A!B$1:$F$1),0)),0)</f>
        <v/>
      </c>
      <c r="D366" s="89" t="str">
        <f t="shared" si="46"/>
        <v/>
      </c>
      <c r="E366" s="90" t="str">
        <f t="shared" si="47"/>
        <v/>
      </c>
      <c r="F366" s="91" t="s">
        <v>355</v>
      </c>
      <c r="G366" s="88" t="str">
        <f>IFERROR(IF(OR(F366="",F366=F365),"",VLOOKUP(F366,A!C$2:$F$469,MATCH($Q$1,A!C$1:$F$1),0)),0)</f>
        <v/>
      </c>
      <c r="H366" s="89" t="str">
        <f t="shared" si="48"/>
        <v/>
      </c>
      <c r="I366" s="90" t="str">
        <f t="shared" si="49"/>
        <v/>
      </c>
      <c r="J366" s="86" t="s">
        <v>364</v>
      </c>
      <c r="K366" s="87" t="str">
        <f>IFERROR(IF(J366="","",IF(J366=J365,"",VLOOKUP(J366,A!D$2:$F$469,MATCH($Q$1,A!D$1:$F$1),0))),0)</f>
        <v/>
      </c>
      <c r="L366" s="87" t="str">
        <f t="shared" si="50"/>
        <v/>
      </c>
      <c r="M366" s="94" t="str">
        <f t="shared" si="51"/>
        <v/>
      </c>
      <c r="N366" s="86" t="s">
        <v>369</v>
      </c>
      <c r="O366" s="86">
        <f t="shared" si="52"/>
        <v>11.141984140000002</v>
      </c>
      <c r="P366" s="86">
        <f t="shared" si="53"/>
        <v>0</v>
      </c>
      <c r="Q366" s="87">
        <v>19.763000000000002</v>
      </c>
      <c r="R366" s="95">
        <f>+IFERROR(VLOOKUP(N366,'Productos PD'!$C$2:$E$349,3,0),VLOOKUP(S366,'Productos PD'!$B$3:$D$349,3,0))</f>
        <v>0</v>
      </c>
    </row>
    <row r="367" spans="1:19" ht="45" x14ac:dyDescent="0.25">
      <c r="A367" s="87">
        <f t="shared" si="45"/>
        <v>4</v>
      </c>
      <c r="B367" s="86" t="s">
        <v>281</v>
      </c>
      <c r="C367" s="88" t="str">
        <f>IFERROR(IF(OR(B367="",B367=B366),"",VLOOKUP(B367,A!B$2:$F$469,MATCH($Q$1,A!B$1:$F$1),0)),0)</f>
        <v/>
      </c>
      <c r="D367" s="89" t="str">
        <f t="shared" si="46"/>
        <v/>
      </c>
      <c r="E367" s="90" t="str">
        <f t="shared" si="47"/>
        <v/>
      </c>
      <c r="F367" s="91" t="s">
        <v>355</v>
      </c>
      <c r="G367" s="88" t="str">
        <f>IFERROR(IF(OR(F367="",F367=F366),"",VLOOKUP(F367,A!C$2:$F$469,MATCH($Q$1,A!C$1:$F$1),0)),0)</f>
        <v/>
      </c>
      <c r="H367" s="89" t="str">
        <f t="shared" si="48"/>
        <v/>
      </c>
      <c r="I367" s="90" t="str">
        <f t="shared" si="49"/>
        <v/>
      </c>
      <c r="J367" s="86" t="s">
        <v>364</v>
      </c>
      <c r="K367" s="87" t="str">
        <f>IFERROR(IF(J367="","",IF(J367=J366,"",VLOOKUP(J367,A!D$2:$F$469,MATCH($Q$1,A!D$1:$F$1),0))),0)</f>
        <v/>
      </c>
      <c r="L367" s="87" t="str">
        <f t="shared" si="50"/>
        <v/>
      </c>
      <c r="M367" s="94" t="str">
        <f t="shared" si="51"/>
        <v/>
      </c>
      <c r="N367" s="86" t="s">
        <v>370</v>
      </c>
      <c r="O367" s="86">
        <f t="shared" si="52"/>
        <v>12.924656500000001</v>
      </c>
      <c r="P367" s="86">
        <f t="shared" si="53"/>
        <v>0</v>
      </c>
      <c r="Q367" s="87">
        <v>22.925000000000001</v>
      </c>
      <c r="R367" s="95">
        <f>+IFERROR(VLOOKUP(N367,'Productos PD'!$C$2:$E$349,3,0),VLOOKUP(S367,'Productos PD'!$B$3:$D$349,3,0))</f>
        <v>0</v>
      </c>
    </row>
    <row r="368" spans="1:19" ht="45" x14ac:dyDescent="0.25">
      <c r="A368" s="87">
        <f t="shared" si="45"/>
        <v>4</v>
      </c>
      <c r="B368" s="86" t="s">
        <v>281</v>
      </c>
      <c r="C368" s="88" t="str">
        <f>IFERROR(IF(OR(B368="",B368=B367),"",VLOOKUP(B368,A!B$2:$F$469,MATCH($Q$1,A!B$1:$F$1),0)),0)</f>
        <v/>
      </c>
      <c r="D368" s="89" t="str">
        <f t="shared" si="46"/>
        <v/>
      </c>
      <c r="E368" s="90" t="str">
        <f t="shared" si="47"/>
        <v/>
      </c>
      <c r="F368" s="91" t="s">
        <v>355</v>
      </c>
      <c r="G368" s="88" t="str">
        <f>IFERROR(IF(OR(F368="",F368=F367),"",VLOOKUP(F368,A!C$2:$F$469,MATCH($Q$1,A!C$1:$F$1),0)),0)</f>
        <v/>
      </c>
      <c r="H368" s="89" t="str">
        <f t="shared" si="48"/>
        <v/>
      </c>
      <c r="I368" s="90" t="str">
        <f t="shared" si="49"/>
        <v/>
      </c>
      <c r="J368" s="86" t="s">
        <v>364</v>
      </c>
      <c r="K368" s="87" t="str">
        <f>IFERROR(IF(J368="","",IF(J368=J367,"",VLOOKUP(J368,A!D$2:$F$469,MATCH($Q$1,A!D$1:$F$1),0))),0)</f>
        <v/>
      </c>
      <c r="L368" s="87" t="str">
        <f t="shared" si="50"/>
        <v/>
      </c>
      <c r="M368" s="94" t="str">
        <f t="shared" si="51"/>
        <v/>
      </c>
      <c r="N368" s="86" t="s">
        <v>371</v>
      </c>
      <c r="O368" s="86">
        <f t="shared" si="52"/>
        <v>3.11995852</v>
      </c>
      <c r="P368" s="86">
        <f t="shared" si="53"/>
        <v>0</v>
      </c>
      <c r="Q368" s="87">
        <v>5.5339999999999998</v>
      </c>
      <c r="R368" s="95">
        <f>+IFERROR(VLOOKUP(N368,'Productos PD'!$C$2:$E$349,3,0),VLOOKUP(S368,'Productos PD'!$B$3:$D$349,3,0))</f>
        <v>0</v>
      </c>
    </row>
    <row r="369" spans="1:19" ht="45" hidden="1" x14ac:dyDescent="0.25">
      <c r="A369" s="87">
        <f t="shared" si="45"/>
        <v>3</v>
      </c>
      <c r="B369" s="86" t="s">
        <v>281</v>
      </c>
      <c r="C369" s="88" t="str">
        <f>IFERROR(IF(OR(B369="",B369=B368),"",VLOOKUP(B369,A!B$2:$F$469,MATCH($Q$1,A!B$1:$F$1),0)),0)</f>
        <v/>
      </c>
      <c r="D369" s="89" t="str">
        <f t="shared" si="46"/>
        <v/>
      </c>
      <c r="E369" s="90" t="str">
        <f t="shared" si="47"/>
        <v/>
      </c>
      <c r="F369" s="91" t="s">
        <v>355</v>
      </c>
      <c r="G369" s="88" t="str">
        <f>IFERROR(IF(OR(F369="",F369=F368),"",VLOOKUP(F369,A!C$2:$F$469,MATCH($Q$1,A!C$1:$F$1),0)),0)</f>
        <v/>
      </c>
      <c r="H369" s="89" t="str">
        <f t="shared" si="48"/>
        <v/>
      </c>
      <c r="I369" s="90" t="str">
        <f t="shared" si="49"/>
        <v/>
      </c>
      <c r="J369" s="86" t="s">
        <v>372</v>
      </c>
      <c r="K369" s="87">
        <f>IFERROR(IF(J369="","",IF(J369=J368,"",VLOOKUP(J369,A!D$2:$F$469,MATCH($Q$1,A!D$1:$F$1),0))),0)</f>
        <v>4.0819999999999999</v>
      </c>
      <c r="L369" s="87">
        <f t="shared" si="50"/>
        <v>0</v>
      </c>
      <c r="M369" s="94">
        <f t="shared" si="51"/>
        <v>0</v>
      </c>
      <c r="O369" s="86" t="str">
        <f t="shared" si="52"/>
        <v/>
      </c>
      <c r="P369" s="86" t="str">
        <f t="shared" si="53"/>
        <v/>
      </c>
      <c r="Q369" s="87">
        <v>4.0819999999999999</v>
      </c>
      <c r="R369" s="95" t="e">
        <f>+IFERROR(VLOOKUP(N369,'Productos PD'!$C$2:$E$349,3,0),VLOOKUP(S369,'Productos PD'!$B$3:$D$349,3,0))</f>
        <v>#N/A</v>
      </c>
    </row>
    <row r="370" spans="1:19" ht="60" x14ac:dyDescent="0.25">
      <c r="A370" s="87">
        <f t="shared" si="45"/>
        <v>4</v>
      </c>
      <c r="B370" s="86" t="s">
        <v>281</v>
      </c>
      <c r="C370" s="88" t="str">
        <f>IFERROR(IF(OR(B370="",B370=B369),"",VLOOKUP(B370,A!B$2:$F$469,MATCH($Q$1,A!B$1:$F$1),0)),0)</f>
        <v/>
      </c>
      <c r="D370" s="89" t="str">
        <f t="shared" si="46"/>
        <v/>
      </c>
      <c r="E370" s="90" t="str">
        <f t="shared" si="47"/>
        <v/>
      </c>
      <c r="F370" s="91" t="s">
        <v>355</v>
      </c>
      <c r="G370" s="88" t="str">
        <f>IFERROR(IF(OR(F370="",F370=F369),"",VLOOKUP(F370,A!C$2:$F$469,MATCH($Q$1,A!C$1:$F$1),0)),0)</f>
        <v/>
      </c>
      <c r="H370" s="89" t="str">
        <f t="shared" si="48"/>
        <v/>
      </c>
      <c r="I370" s="90" t="str">
        <f t="shared" si="49"/>
        <v/>
      </c>
      <c r="J370" s="86" t="s">
        <v>372</v>
      </c>
      <c r="K370" s="87" t="str">
        <f>IFERROR(IF(J370="","",IF(J370=J369,"",VLOOKUP(J370,A!D$2:$F$469,MATCH($Q$1,A!D$1:$F$1),0))),0)</f>
        <v/>
      </c>
      <c r="L370" s="87" t="str">
        <f t="shared" si="50"/>
        <v/>
      </c>
      <c r="M370" s="94" t="str">
        <f t="shared" si="51"/>
        <v/>
      </c>
      <c r="N370" s="86" t="s">
        <v>854</v>
      </c>
      <c r="O370" s="86">
        <f t="shared" si="52"/>
        <v>0.12033735999999999</v>
      </c>
      <c r="P370" s="86">
        <f t="shared" si="53"/>
        <v>0</v>
      </c>
      <c r="Q370" s="87">
        <v>2.948</v>
      </c>
      <c r="R370" s="95">
        <f>+IFERROR(VLOOKUP(N370,'Productos PD'!$C$2:$E$349,3,0),VLOOKUP(S370,'Productos PD'!$B$3:$D$349,3,0))</f>
        <v>0</v>
      </c>
    </row>
    <row r="371" spans="1:19" ht="60" x14ac:dyDescent="0.25">
      <c r="A371" s="87">
        <f t="shared" si="45"/>
        <v>4</v>
      </c>
      <c r="B371" s="86" t="s">
        <v>281</v>
      </c>
      <c r="C371" s="88" t="str">
        <f>IFERROR(IF(OR(B371="",B371=B370),"",VLOOKUP(B371,A!B$2:$F$469,MATCH($Q$1,A!B$1:$F$1),0)),0)</f>
        <v/>
      </c>
      <c r="D371" s="89" t="str">
        <f t="shared" si="46"/>
        <v/>
      </c>
      <c r="E371" s="90" t="str">
        <f t="shared" si="47"/>
        <v/>
      </c>
      <c r="F371" s="91" t="s">
        <v>355</v>
      </c>
      <c r="G371" s="88" t="str">
        <f>IFERROR(IF(OR(F371="",F371=F370),"",VLOOKUP(F371,A!C$2:$F$469,MATCH($Q$1,A!C$1:$F$1),0)),0)</f>
        <v/>
      </c>
      <c r="H371" s="89" t="str">
        <f t="shared" si="48"/>
        <v/>
      </c>
      <c r="I371" s="90" t="str">
        <f t="shared" si="49"/>
        <v/>
      </c>
      <c r="J371" s="86" t="s">
        <v>372</v>
      </c>
      <c r="K371" s="87" t="str">
        <f>IFERROR(IF(J371="","",IF(J371=J370,"",VLOOKUP(J371,A!D$2:$F$469,MATCH($Q$1,A!D$1:$F$1),0))),0)</f>
        <v/>
      </c>
      <c r="L371" s="87" t="str">
        <f t="shared" si="50"/>
        <v/>
      </c>
      <c r="M371" s="94" t="str">
        <f t="shared" si="51"/>
        <v/>
      </c>
      <c r="N371" s="86" t="s">
        <v>855</v>
      </c>
      <c r="O371" s="86">
        <f t="shared" si="52"/>
        <v>1.3368958199999996</v>
      </c>
      <c r="P371" s="86">
        <f t="shared" si="53"/>
        <v>0</v>
      </c>
      <c r="Q371" s="87">
        <v>32.750999999999998</v>
      </c>
      <c r="R371" s="95">
        <f>+IFERROR(VLOOKUP(N371,'Productos PD'!$C$2:$E$349,3,0),VLOOKUP(S371,'Productos PD'!$B$3:$D$349,3,0))</f>
        <v>0</v>
      </c>
    </row>
    <row r="372" spans="1:19" ht="60" x14ac:dyDescent="0.25">
      <c r="A372" s="87">
        <f t="shared" si="45"/>
        <v>4</v>
      </c>
      <c r="B372" s="86" t="s">
        <v>281</v>
      </c>
      <c r="C372" s="88" t="str">
        <f>IFERROR(IF(OR(B372="",B372=B371),"",VLOOKUP(B372,A!B$2:$F$469,MATCH($Q$1,A!B$1:$F$1),0)),0)</f>
        <v/>
      </c>
      <c r="D372" s="89" t="str">
        <f t="shared" si="46"/>
        <v/>
      </c>
      <c r="E372" s="90" t="str">
        <f t="shared" si="47"/>
        <v/>
      </c>
      <c r="F372" s="91" t="s">
        <v>355</v>
      </c>
      <c r="G372" s="88" t="str">
        <f>IFERROR(IF(OR(F372="",F372=F371),"",VLOOKUP(F372,A!C$2:$F$469,MATCH($Q$1,A!C$1:$F$1),0)),0)</f>
        <v/>
      </c>
      <c r="H372" s="89" t="str">
        <f t="shared" si="48"/>
        <v/>
      </c>
      <c r="I372" s="90" t="str">
        <f t="shared" si="49"/>
        <v/>
      </c>
      <c r="J372" s="86" t="s">
        <v>372</v>
      </c>
      <c r="K372" s="87" t="str">
        <f>IFERROR(IF(J372="","",IF(J372=J371,"",VLOOKUP(J372,A!D$2:$F$469,MATCH($Q$1,A!D$1:$F$1),0))),0)</f>
        <v/>
      </c>
      <c r="L372" s="87" t="str">
        <f t="shared" si="50"/>
        <v/>
      </c>
      <c r="M372" s="94" t="str">
        <f t="shared" si="51"/>
        <v/>
      </c>
      <c r="N372" s="86" t="s">
        <v>375</v>
      </c>
      <c r="O372" s="86">
        <f t="shared" si="52"/>
        <v>0.40105649999999998</v>
      </c>
      <c r="P372" s="86">
        <f t="shared" si="53"/>
        <v>0</v>
      </c>
      <c r="Q372" s="87">
        <v>9.8249999999999993</v>
      </c>
      <c r="R372" s="95">
        <f>+IFERROR(VLOOKUP(N372,'Productos PD'!$C$2:$E$349,3,0),VLOOKUP(S372,'Productos PD'!$B$3:$D$349,3,0))</f>
        <v>0</v>
      </c>
    </row>
    <row r="373" spans="1:19" ht="60" x14ac:dyDescent="0.25">
      <c r="A373" s="87">
        <f t="shared" si="45"/>
        <v>4</v>
      </c>
      <c r="B373" s="86" t="s">
        <v>281</v>
      </c>
      <c r="C373" s="88" t="str">
        <f>IFERROR(IF(OR(B373="",B373=B372),"",VLOOKUP(B373,A!B$2:$F$469,MATCH($Q$1,A!B$1:$F$1),0)),0)</f>
        <v/>
      </c>
      <c r="D373" s="89" t="str">
        <f t="shared" si="46"/>
        <v/>
      </c>
      <c r="E373" s="90" t="str">
        <f t="shared" si="47"/>
        <v/>
      </c>
      <c r="F373" s="91" t="s">
        <v>355</v>
      </c>
      <c r="G373" s="88" t="str">
        <f>IFERROR(IF(OR(F373="",F373=F372),"",VLOOKUP(F373,A!C$2:$F$469,MATCH($Q$1,A!C$1:$F$1),0)),0)</f>
        <v/>
      </c>
      <c r="H373" s="89" t="str">
        <f t="shared" si="48"/>
        <v/>
      </c>
      <c r="I373" s="90" t="str">
        <f t="shared" si="49"/>
        <v/>
      </c>
      <c r="J373" s="86" t="s">
        <v>372</v>
      </c>
      <c r="K373" s="87" t="str">
        <f>IFERROR(IF(J373="","",IF(J373=J372,"",VLOOKUP(J373,A!D$2:$F$469,MATCH($Q$1,A!D$1:$F$1),0))),0)</f>
        <v/>
      </c>
      <c r="L373" s="87" t="str">
        <f t="shared" si="50"/>
        <v/>
      </c>
      <c r="M373" s="94" t="str">
        <f t="shared" si="51"/>
        <v/>
      </c>
      <c r="N373" s="86" t="s">
        <v>853</v>
      </c>
      <c r="O373" s="86">
        <f t="shared" si="52"/>
        <v>0.80215381999999991</v>
      </c>
      <c r="P373" s="86">
        <f t="shared" si="53"/>
        <v>0</v>
      </c>
      <c r="Q373" s="87">
        <v>19.651</v>
      </c>
      <c r="R373" s="95">
        <f>+IFERROR(VLOOKUP(N373,'Productos PD'!$C$2:$E$349,3,0),VLOOKUP(S373,'Productos PD'!$B$3:$D$349,3,0))</f>
        <v>0</v>
      </c>
    </row>
    <row r="374" spans="1:19" ht="60" x14ac:dyDescent="0.25">
      <c r="A374" s="87">
        <f t="shared" si="45"/>
        <v>4</v>
      </c>
      <c r="B374" s="86" t="s">
        <v>281</v>
      </c>
      <c r="C374" s="88" t="str">
        <f>IFERROR(IF(OR(B374="",B374=B373),"",VLOOKUP(B374,A!B$2:$F$469,MATCH($Q$1,A!B$1:$F$1),0)),0)</f>
        <v/>
      </c>
      <c r="D374" s="89" t="str">
        <f t="shared" si="46"/>
        <v/>
      </c>
      <c r="E374" s="90" t="str">
        <f t="shared" si="47"/>
        <v/>
      </c>
      <c r="F374" s="91" t="s">
        <v>355</v>
      </c>
      <c r="G374" s="88" t="str">
        <f>IFERROR(IF(OR(F374="",F374=F373),"",VLOOKUP(F374,A!C$2:$F$469,MATCH($Q$1,A!C$1:$F$1),0)),0)</f>
        <v/>
      </c>
      <c r="H374" s="89" t="str">
        <f t="shared" si="48"/>
        <v/>
      </c>
      <c r="I374" s="90" t="str">
        <f t="shared" si="49"/>
        <v/>
      </c>
      <c r="J374" s="86" t="s">
        <v>372</v>
      </c>
      <c r="K374" s="87" t="str">
        <f>IFERROR(IF(J374="","",IF(J374=J373,"",VLOOKUP(J374,A!D$2:$F$469,MATCH($Q$1,A!D$1:$F$1),0))),0)</f>
        <v/>
      </c>
      <c r="L374" s="87" t="str">
        <f t="shared" si="50"/>
        <v/>
      </c>
      <c r="M374" s="94" t="str">
        <f t="shared" si="51"/>
        <v/>
      </c>
      <c r="N374" s="86" t="s">
        <v>856</v>
      </c>
      <c r="O374" s="86">
        <f t="shared" si="52"/>
        <v>1.4215565000000001</v>
      </c>
      <c r="P374" s="86">
        <f t="shared" si="53"/>
        <v>0</v>
      </c>
      <c r="Q374" s="87">
        <v>34.825000000000003</v>
      </c>
      <c r="R374" s="95">
        <f>+IFERROR(VLOOKUP(N374,'Productos PD'!$C$2:$E$349,3,0),VLOOKUP(S374,'Productos PD'!$B$3:$D$349,3,0))</f>
        <v>0</v>
      </c>
    </row>
    <row r="375" spans="1:19" ht="45" hidden="1" x14ac:dyDescent="0.25">
      <c r="A375" s="87">
        <f t="shared" si="45"/>
        <v>3</v>
      </c>
      <c r="B375" s="86" t="s">
        <v>281</v>
      </c>
      <c r="C375" s="88" t="str">
        <f>IFERROR(IF(OR(B375="",B375=B374),"",VLOOKUP(B375,A!B$2:$F$469,MATCH($Q$1,A!B$1:$F$1),0)),0)</f>
        <v/>
      </c>
      <c r="D375" s="89" t="str">
        <f t="shared" si="46"/>
        <v/>
      </c>
      <c r="E375" s="90" t="str">
        <f t="shared" si="47"/>
        <v/>
      </c>
      <c r="F375" s="91" t="s">
        <v>355</v>
      </c>
      <c r="G375" s="88" t="str">
        <f>IFERROR(IF(OR(F375="",F375=F374),"",VLOOKUP(F375,A!C$2:$F$469,MATCH($Q$1,A!C$1:$F$1),0)),0)</f>
        <v/>
      </c>
      <c r="H375" s="89" t="str">
        <f t="shared" si="48"/>
        <v/>
      </c>
      <c r="I375" s="90" t="str">
        <f t="shared" si="49"/>
        <v/>
      </c>
      <c r="J375" s="86" t="s">
        <v>378</v>
      </c>
      <c r="K375" s="87">
        <f>IFERROR(IF(J375="","",IF(J375=J374,"",VLOOKUP(J375,A!D$2:$F$469,MATCH($Q$1,A!D$1:$F$1),0))),0)</f>
        <v>17.212</v>
      </c>
      <c r="L375" s="87">
        <f t="shared" si="50"/>
        <v>0</v>
      </c>
      <c r="M375" s="94">
        <f t="shared" si="51"/>
        <v>0</v>
      </c>
      <c r="O375" s="86" t="str">
        <f t="shared" si="52"/>
        <v/>
      </c>
      <c r="P375" s="86" t="str">
        <f t="shared" si="53"/>
        <v/>
      </c>
      <c r="Q375" s="87">
        <v>17.212</v>
      </c>
      <c r="R375" s="95" t="e">
        <f>+IFERROR(VLOOKUP(N375,'Productos PD'!$C$2:$E$349,3,0),VLOOKUP(S375,'Productos PD'!$B$3:$D$349,3,0))</f>
        <v>#N/A</v>
      </c>
    </row>
    <row r="376" spans="1:19" ht="90" x14ac:dyDescent="0.25">
      <c r="A376" s="87">
        <f t="shared" si="45"/>
        <v>4</v>
      </c>
      <c r="B376" s="86" t="s">
        <v>281</v>
      </c>
      <c r="C376" s="88" t="str">
        <f>IFERROR(IF(OR(B376="",B376=B375),"",VLOOKUP(B376,A!B$2:$F$469,MATCH($Q$1,A!B$1:$F$1),0)),0)</f>
        <v/>
      </c>
      <c r="D376" s="89" t="str">
        <f t="shared" si="46"/>
        <v/>
      </c>
      <c r="E376" s="90" t="str">
        <f t="shared" si="47"/>
        <v/>
      </c>
      <c r="F376" s="91" t="s">
        <v>355</v>
      </c>
      <c r="G376" s="88" t="str">
        <f>IFERROR(IF(OR(F376="",F376=F375),"",VLOOKUP(F376,A!C$2:$F$469,MATCH($Q$1,A!C$1:$F$1),0)),0)</f>
        <v/>
      </c>
      <c r="H376" s="89" t="str">
        <f t="shared" si="48"/>
        <v/>
      </c>
      <c r="I376" s="90" t="str">
        <f t="shared" si="49"/>
        <v/>
      </c>
      <c r="J376" s="86" t="s">
        <v>378</v>
      </c>
      <c r="K376" s="87" t="str">
        <f>IFERROR(IF(J376="","",IF(J376=J375,"",VLOOKUP(J376,A!D$2:$F$469,MATCH($Q$1,A!D$1:$F$1),0))),0)</f>
        <v/>
      </c>
      <c r="L376" s="87" t="str">
        <f t="shared" si="50"/>
        <v/>
      </c>
      <c r="M376" s="94" t="str">
        <f t="shared" si="51"/>
        <v/>
      </c>
      <c r="N376" s="86" t="s">
        <v>379</v>
      </c>
      <c r="O376" s="86">
        <f t="shared" si="52"/>
        <v>1.7212000000000001</v>
      </c>
      <c r="P376" s="86">
        <f t="shared" si="53"/>
        <v>0</v>
      </c>
      <c r="Q376" s="87">
        <v>10</v>
      </c>
      <c r="R376" s="95">
        <f>+IFERROR(VLOOKUP(N376,'Productos PD'!$C$2:$E$349,3,0),VLOOKUP(S376,'Productos PD'!$B$3:$D$349,3,0))</f>
        <v>0</v>
      </c>
      <c r="S376" s="86">
        <v>3211</v>
      </c>
    </row>
    <row r="377" spans="1:19" ht="75" x14ac:dyDescent="0.25">
      <c r="A377" s="87">
        <f t="shared" si="45"/>
        <v>4</v>
      </c>
      <c r="B377" s="86" t="s">
        <v>281</v>
      </c>
      <c r="C377" s="88" t="str">
        <f>IFERROR(IF(OR(B377="",B377=B376),"",VLOOKUP(B377,A!B$2:$F$469,MATCH($Q$1,A!B$1:$F$1),0)),0)</f>
        <v/>
      </c>
      <c r="D377" s="89" t="str">
        <f t="shared" si="46"/>
        <v/>
      </c>
      <c r="E377" s="90" t="str">
        <f t="shared" si="47"/>
        <v/>
      </c>
      <c r="F377" s="91" t="s">
        <v>355</v>
      </c>
      <c r="G377" s="88" t="str">
        <f>IFERROR(IF(OR(F377="",F377=F376),"",VLOOKUP(F377,A!C$2:$F$469,MATCH($Q$1,A!C$1:$F$1),0)),0)</f>
        <v/>
      </c>
      <c r="H377" s="89" t="str">
        <f t="shared" si="48"/>
        <v/>
      </c>
      <c r="I377" s="90" t="str">
        <f t="shared" si="49"/>
        <v/>
      </c>
      <c r="J377" s="86" t="s">
        <v>378</v>
      </c>
      <c r="K377" s="87" t="str">
        <f>IFERROR(IF(J377="","",IF(J377=J376,"",VLOOKUP(J377,A!D$2:$F$469,MATCH($Q$1,A!D$1:$F$1),0))),0)</f>
        <v/>
      </c>
      <c r="L377" s="87" t="str">
        <f t="shared" si="50"/>
        <v/>
      </c>
      <c r="M377" s="94" t="str">
        <f t="shared" si="51"/>
        <v/>
      </c>
      <c r="N377" s="86" t="s">
        <v>842</v>
      </c>
      <c r="O377" s="86">
        <f t="shared" si="52"/>
        <v>1.7212000000000001</v>
      </c>
      <c r="P377" s="86">
        <f t="shared" si="53"/>
        <v>0</v>
      </c>
      <c r="Q377" s="87">
        <v>10</v>
      </c>
      <c r="R377" s="95">
        <f>+IFERROR(VLOOKUP(N377,'Productos PD'!$C$2:$E$349,3,0),VLOOKUP(S377,'Productos PD'!$B$3:$D$349,3,0))</f>
        <v>0</v>
      </c>
    </row>
    <row r="378" spans="1:19" ht="45" x14ac:dyDescent="0.25">
      <c r="A378" s="87">
        <f t="shared" si="45"/>
        <v>4</v>
      </c>
      <c r="B378" s="86" t="s">
        <v>281</v>
      </c>
      <c r="C378" s="88" t="str">
        <f>IFERROR(IF(OR(B378="",B378=B377),"",VLOOKUP(B378,A!B$2:$F$469,MATCH($Q$1,A!B$1:$F$1),0)),0)</f>
        <v/>
      </c>
      <c r="D378" s="89" t="str">
        <f t="shared" si="46"/>
        <v/>
      </c>
      <c r="E378" s="90" t="str">
        <f t="shared" si="47"/>
        <v/>
      </c>
      <c r="F378" s="91" t="s">
        <v>355</v>
      </c>
      <c r="G378" s="88" t="str">
        <f>IFERROR(IF(OR(F378="",F378=F377),"",VLOOKUP(F378,A!C$2:$F$469,MATCH($Q$1,A!C$1:$F$1),0)),0)</f>
        <v/>
      </c>
      <c r="H378" s="89" t="str">
        <f t="shared" si="48"/>
        <v/>
      </c>
      <c r="I378" s="90" t="str">
        <f t="shared" si="49"/>
        <v/>
      </c>
      <c r="J378" s="86" t="s">
        <v>378</v>
      </c>
      <c r="K378" s="87" t="str">
        <f>IFERROR(IF(J378="","",IF(J378=J377,"",VLOOKUP(J378,A!D$2:$F$469,MATCH($Q$1,A!D$1:$F$1),0))),0)</f>
        <v/>
      </c>
      <c r="L378" s="87" t="str">
        <f t="shared" si="50"/>
        <v/>
      </c>
      <c r="M378" s="94" t="str">
        <f t="shared" si="51"/>
        <v/>
      </c>
      <c r="N378" s="86" t="s">
        <v>843</v>
      </c>
      <c r="O378" s="86">
        <f t="shared" si="52"/>
        <v>1.7212000000000001</v>
      </c>
      <c r="P378" s="86">
        <f t="shared" si="53"/>
        <v>0</v>
      </c>
      <c r="Q378" s="87">
        <v>10</v>
      </c>
      <c r="R378" s="95">
        <f>+IFERROR(VLOOKUP(N378,'Productos PD'!$C$2:$E$349,3,0),VLOOKUP(S378,'Productos PD'!$B$3:$D$349,3,0))</f>
        <v>0</v>
      </c>
    </row>
    <row r="379" spans="1:19" ht="45" x14ac:dyDescent="0.25">
      <c r="A379" s="87">
        <f t="shared" si="45"/>
        <v>4</v>
      </c>
      <c r="B379" s="86" t="s">
        <v>281</v>
      </c>
      <c r="C379" s="88" t="str">
        <f>IFERROR(IF(OR(B379="",B379=B378),"",VLOOKUP(B379,A!B$2:$F$469,MATCH($Q$1,A!B$1:$F$1),0)),0)</f>
        <v/>
      </c>
      <c r="D379" s="89" t="str">
        <f t="shared" si="46"/>
        <v/>
      </c>
      <c r="E379" s="90" t="str">
        <f t="shared" si="47"/>
        <v/>
      </c>
      <c r="F379" s="91" t="s">
        <v>355</v>
      </c>
      <c r="G379" s="88" t="str">
        <f>IFERROR(IF(OR(F379="",F379=F378),"",VLOOKUP(F379,A!C$2:$F$469,MATCH($Q$1,A!C$1:$F$1),0)),0)</f>
        <v/>
      </c>
      <c r="H379" s="89" t="str">
        <f t="shared" si="48"/>
        <v/>
      </c>
      <c r="I379" s="90" t="str">
        <f t="shared" si="49"/>
        <v/>
      </c>
      <c r="J379" s="86" t="s">
        <v>378</v>
      </c>
      <c r="K379" s="87" t="str">
        <f>IFERROR(IF(J379="","",IF(J379=J378,"",VLOOKUP(J379,A!D$2:$F$469,MATCH($Q$1,A!D$1:$F$1),0))),0)</f>
        <v/>
      </c>
      <c r="L379" s="87" t="str">
        <f t="shared" si="50"/>
        <v/>
      </c>
      <c r="M379" s="94" t="str">
        <f t="shared" si="51"/>
        <v/>
      </c>
      <c r="N379" s="86" t="s">
        <v>382</v>
      </c>
      <c r="O379" s="86">
        <f t="shared" si="52"/>
        <v>12.048399999999999</v>
      </c>
      <c r="P379" s="86">
        <f t="shared" si="53"/>
        <v>0</v>
      </c>
      <c r="Q379" s="87">
        <v>70</v>
      </c>
      <c r="R379" s="95">
        <f>+IFERROR(VLOOKUP(N379,'Productos PD'!$C$2:$E$349,3,0),VLOOKUP(S379,'Productos PD'!$B$3:$D$349,3,0))</f>
        <v>0</v>
      </c>
    </row>
    <row r="380" spans="1:19" ht="45" hidden="1" x14ac:dyDescent="0.25">
      <c r="A380" s="87">
        <f t="shared" si="45"/>
        <v>2</v>
      </c>
      <c r="B380" s="86" t="s">
        <v>281</v>
      </c>
      <c r="C380" s="88" t="str">
        <f>IFERROR(IF(OR(B380="",B380=B379),"",VLOOKUP(B380,A!B$2:$F$469,MATCH($Q$1,A!B$1:$F$1),0)),0)</f>
        <v/>
      </c>
      <c r="D380" s="89" t="str">
        <f t="shared" si="46"/>
        <v/>
      </c>
      <c r="E380" s="90" t="str">
        <f t="shared" si="47"/>
        <v/>
      </c>
      <c r="F380" s="91" t="s">
        <v>383</v>
      </c>
      <c r="G380" s="88">
        <f>IFERROR(IF(OR(F380="",F380=F379),"",VLOOKUP(F380,A!C$2:$F$469,MATCH($Q$1,A!C$1:$F$1),0)),0)</f>
        <v>15</v>
      </c>
      <c r="H380" s="89">
        <f t="shared" si="48"/>
        <v>0</v>
      </c>
      <c r="I380" s="90">
        <f t="shared" si="49"/>
        <v>0</v>
      </c>
      <c r="K380" s="87" t="str">
        <f>IFERROR(IF(J380="","",IF(J380=J379,"",VLOOKUP(J380,A!D$2:$F$469,MATCH($Q$1,A!D$1:$F$1),0))),0)</f>
        <v/>
      </c>
      <c r="L380" s="87" t="str">
        <f t="shared" si="50"/>
        <v/>
      </c>
      <c r="M380" s="94" t="str">
        <f t="shared" si="51"/>
        <v/>
      </c>
      <c r="O380" s="86" t="str">
        <f t="shared" si="52"/>
        <v/>
      </c>
      <c r="P380" s="86" t="str">
        <f t="shared" si="53"/>
        <v/>
      </c>
      <c r="Q380" s="87">
        <v>15</v>
      </c>
      <c r="R380" s="95" t="e">
        <f>+IFERROR(VLOOKUP(N380,'Productos PD'!$C$2:$E$349,3,0),VLOOKUP(S380,'Productos PD'!$B$3:$D$349,3,0))</f>
        <v>#N/A</v>
      </c>
    </row>
    <row r="381" spans="1:19" ht="45" hidden="1" x14ac:dyDescent="0.25">
      <c r="A381" s="87">
        <f t="shared" si="45"/>
        <v>3</v>
      </c>
      <c r="B381" s="86" t="s">
        <v>281</v>
      </c>
      <c r="C381" s="88" t="str">
        <f>IFERROR(IF(OR(B381="",B381=B380),"",VLOOKUP(B381,A!B$2:$F$469,MATCH($Q$1,A!B$1:$F$1),0)),0)</f>
        <v/>
      </c>
      <c r="D381" s="89" t="str">
        <f t="shared" si="46"/>
        <v/>
      </c>
      <c r="E381" s="90" t="str">
        <f t="shared" si="47"/>
        <v/>
      </c>
      <c r="F381" s="91" t="s">
        <v>383</v>
      </c>
      <c r="G381" s="88" t="str">
        <f>IFERROR(IF(OR(F381="",F381=F380),"",VLOOKUP(F381,A!C$2:$F$469,MATCH($Q$1,A!C$1:$F$1),0)),0)</f>
        <v/>
      </c>
      <c r="H381" s="89" t="str">
        <f t="shared" si="48"/>
        <v/>
      </c>
      <c r="I381" s="90" t="str">
        <f t="shared" si="49"/>
        <v/>
      </c>
      <c r="J381" s="86" t="s">
        <v>384</v>
      </c>
      <c r="K381" s="87">
        <f>IFERROR(IF(J381="","",IF(J381=J380,"",VLOOKUP(J381,A!D$2:$F$469,MATCH($Q$1,A!D$1:$F$1),0))),0)</f>
        <v>12.928000000000001</v>
      </c>
      <c r="L381" s="87">
        <f t="shared" si="50"/>
        <v>0</v>
      </c>
      <c r="M381" s="94">
        <f t="shared" si="51"/>
        <v>0</v>
      </c>
      <c r="O381" s="86" t="str">
        <f t="shared" si="52"/>
        <v/>
      </c>
      <c r="P381" s="86" t="str">
        <f t="shared" si="53"/>
        <v/>
      </c>
      <c r="Q381" s="87">
        <v>12.928000000000001</v>
      </c>
      <c r="R381" s="95" t="e">
        <f>+IFERROR(VLOOKUP(N381,'Productos PD'!$C$2:$E$349,3,0),VLOOKUP(S381,'Productos PD'!$B$3:$D$349,3,0))</f>
        <v>#N/A</v>
      </c>
    </row>
    <row r="382" spans="1:19" ht="60" x14ac:dyDescent="0.25">
      <c r="A382" s="87">
        <f t="shared" si="45"/>
        <v>4</v>
      </c>
      <c r="B382" s="86" t="s">
        <v>281</v>
      </c>
      <c r="C382" s="88" t="str">
        <f>IFERROR(IF(OR(B382="",B382=B381),"",VLOOKUP(B382,A!B$2:$F$469,MATCH($Q$1,A!B$1:$F$1),0)),0)</f>
        <v/>
      </c>
      <c r="D382" s="89" t="str">
        <f t="shared" si="46"/>
        <v/>
      </c>
      <c r="E382" s="90" t="str">
        <f t="shared" si="47"/>
        <v/>
      </c>
      <c r="F382" s="91" t="s">
        <v>383</v>
      </c>
      <c r="G382" s="88" t="str">
        <f>IFERROR(IF(OR(F382="",F382=F381),"",VLOOKUP(F382,A!C$2:$F$469,MATCH($Q$1,A!C$1:$F$1),0)),0)</f>
        <v/>
      </c>
      <c r="H382" s="89" t="str">
        <f t="shared" si="48"/>
        <v/>
      </c>
      <c r="I382" s="90" t="str">
        <f t="shared" si="49"/>
        <v/>
      </c>
      <c r="J382" s="86" t="s">
        <v>384</v>
      </c>
      <c r="K382" s="87" t="str">
        <f>IFERROR(IF(J382="","",IF(J382=J381,"",VLOOKUP(J382,A!D$2:$F$469,MATCH($Q$1,A!D$1:$F$1),0))),0)</f>
        <v/>
      </c>
      <c r="L382" s="87" t="str">
        <f t="shared" si="50"/>
        <v/>
      </c>
      <c r="M382" s="94" t="str">
        <f t="shared" si="51"/>
        <v/>
      </c>
      <c r="N382" s="86" t="s">
        <v>577</v>
      </c>
      <c r="O382" s="86">
        <f t="shared" si="52"/>
        <v>2.5855999999999999</v>
      </c>
      <c r="P382" s="86">
        <f t="shared" si="53"/>
        <v>0</v>
      </c>
      <c r="Q382" s="87">
        <v>20</v>
      </c>
      <c r="R382" s="95">
        <f>+IFERROR(VLOOKUP(N382,'Productos PD'!$C$2:$E$349,3,0),VLOOKUP(S382,'Productos PD'!$B$3:$D$349,3,0))</f>
        <v>0</v>
      </c>
    </row>
    <row r="383" spans="1:19" ht="45" x14ac:dyDescent="0.25">
      <c r="A383" s="87">
        <f t="shared" si="45"/>
        <v>4</v>
      </c>
      <c r="B383" s="86" t="s">
        <v>281</v>
      </c>
      <c r="C383" s="88" t="str">
        <f>IFERROR(IF(OR(B383="",B383=B382),"",VLOOKUP(B383,A!B$2:$F$469,MATCH($Q$1,A!B$1:$F$1),0)),0)</f>
        <v/>
      </c>
      <c r="D383" s="89" t="str">
        <f t="shared" si="46"/>
        <v/>
      </c>
      <c r="E383" s="90" t="str">
        <f t="shared" si="47"/>
        <v/>
      </c>
      <c r="F383" s="91" t="s">
        <v>383</v>
      </c>
      <c r="G383" s="88" t="str">
        <f>IFERROR(IF(OR(F383="",F383=F382),"",VLOOKUP(F383,A!C$2:$F$469,MATCH($Q$1,A!C$1:$F$1),0)),0)</f>
        <v/>
      </c>
      <c r="H383" s="89" t="str">
        <f t="shared" si="48"/>
        <v/>
      </c>
      <c r="I383" s="90" t="str">
        <f t="shared" si="49"/>
        <v/>
      </c>
      <c r="J383" s="86" t="s">
        <v>384</v>
      </c>
      <c r="K383" s="87" t="str">
        <f>IFERROR(IF(J383="","",IF(J383=J382,"",VLOOKUP(J383,A!D$2:$F$469,MATCH($Q$1,A!D$1:$F$1),0))),0)</f>
        <v/>
      </c>
      <c r="L383" s="87" t="str">
        <f t="shared" si="50"/>
        <v/>
      </c>
      <c r="M383" s="94" t="str">
        <f t="shared" si="51"/>
        <v/>
      </c>
      <c r="N383" s="86" t="s">
        <v>386</v>
      </c>
      <c r="O383" s="86">
        <f t="shared" si="52"/>
        <v>3.2320000000000007</v>
      </c>
      <c r="P383" s="86">
        <f t="shared" si="53"/>
        <v>0</v>
      </c>
      <c r="Q383" s="87">
        <v>25</v>
      </c>
      <c r="R383" s="95">
        <f>+IFERROR(VLOOKUP(N383,'Productos PD'!$C$2:$E$349,3,0),VLOOKUP(S383,'Productos PD'!$B$3:$D$349,3,0))</f>
        <v>0</v>
      </c>
    </row>
    <row r="384" spans="1:19" ht="45" x14ac:dyDescent="0.25">
      <c r="A384" s="87">
        <f t="shared" si="45"/>
        <v>4</v>
      </c>
      <c r="B384" s="86" t="s">
        <v>281</v>
      </c>
      <c r="C384" s="88" t="str">
        <f>IFERROR(IF(OR(B384="",B384=B383),"",VLOOKUP(B384,A!B$2:$F$469,MATCH($Q$1,A!B$1:$F$1),0)),0)</f>
        <v/>
      </c>
      <c r="D384" s="89" t="str">
        <f t="shared" si="46"/>
        <v/>
      </c>
      <c r="E384" s="90" t="str">
        <f t="shared" si="47"/>
        <v/>
      </c>
      <c r="F384" s="91" t="s">
        <v>383</v>
      </c>
      <c r="G384" s="88" t="str">
        <f>IFERROR(IF(OR(F384="",F384=F383),"",VLOOKUP(F384,A!C$2:$F$469,MATCH($Q$1,A!C$1:$F$1),0)),0)</f>
        <v/>
      </c>
      <c r="H384" s="89" t="str">
        <f t="shared" si="48"/>
        <v/>
      </c>
      <c r="I384" s="90" t="str">
        <f t="shared" si="49"/>
        <v/>
      </c>
      <c r="J384" s="86" t="s">
        <v>384</v>
      </c>
      <c r="K384" s="87" t="str">
        <f>IFERROR(IF(J384="","",IF(J384=J383,"",VLOOKUP(J384,A!D$2:$F$469,MATCH($Q$1,A!D$1:$F$1),0))),0)</f>
        <v/>
      </c>
      <c r="L384" s="87" t="str">
        <f t="shared" si="50"/>
        <v/>
      </c>
      <c r="M384" s="94" t="str">
        <f t="shared" si="51"/>
        <v/>
      </c>
      <c r="N384" s="86" t="s">
        <v>578</v>
      </c>
      <c r="O384" s="86">
        <f t="shared" si="52"/>
        <v>3.8784000000000005</v>
      </c>
      <c r="P384" s="86">
        <f t="shared" si="53"/>
        <v>0</v>
      </c>
      <c r="Q384" s="87">
        <v>30</v>
      </c>
      <c r="R384" s="95">
        <f>+IFERROR(VLOOKUP(N384,'Productos PD'!$C$2:$E$349,3,0),VLOOKUP(S384,'Productos PD'!$B$3:$D$349,3,0))</f>
        <v>0</v>
      </c>
    </row>
    <row r="385" spans="1:18" ht="45" x14ac:dyDescent="0.25">
      <c r="A385" s="87">
        <f t="shared" si="45"/>
        <v>4</v>
      </c>
      <c r="B385" s="86" t="s">
        <v>281</v>
      </c>
      <c r="C385" s="88" t="str">
        <f>IFERROR(IF(OR(B385="",B385=B384),"",VLOOKUP(B385,A!B$2:$F$469,MATCH($Q$1,A!B$1:$F$1),0)),0)</f>
        <v/>
      </c>
      <c r="D385" s="89" t="str">
        <f t="shared" si="46"/>
        <v/>
      </c>
      <c r="E385" s="90" t="str">
        <f t="shared" si="47"/>
        <v/>
      </c>
      <c r="F385" s="91" t="s">
        <v>383</v>
      </c>
      <c r="G385" s="88" t="str">
        <f>IFERROR(IF(OR(F385="",F385=F384),"",VLOOKUP(F385,A!C$2:$F$469,MATCH($Q$1,A!C$1:$F$1),0)),0)</f>
        <v/>
      </c>
      <c r="H385" s="89" t="str">
        <f t="shared" si="48"/>
        <v/>
      </c>
      <c r="I385" s="90" t="str">
        <f t="shared" si="49"/>
        <v/>
      </c>
      <c r="J385" s="86" t="s">
        <v>384</v>
      </c>
      <c r="K385" s="87" t="str">
        <f>IFERROR(IF(J385="","",IF(J385=J384,"",VLOOKUP(J385,A!D$2:$F$469,MATCH($Q$1,A!D$1:$F$1),0))),0)</f>
        <v/>
      </c>
      <c r="L385" s="87" t="str">
        <f t="shared" si="50"/>
        <v/>
      </c>
      <c r="M385" s="94" t="str">
        <f t="shared" si="51"/>
        <v/>
      </c>
      <c r="N385" s="86" t="s">
        <v>580</v>
      </c>
      <c r="O385" s="86">
        <f t="shared" si="52"/>
        <v>1.2927999999999999</v>
      </c>
      <c r="P385" s="86">
        <f t="shared" si="53"/>
        <v>0</v>
      </c>
      <c r="Q385" s="87">
        <v>10</v>
      </c>
      <c r="R385" s="95">
        <f>+IFERROR(VLOOKUP(N385,'Productos PD'!$C$2:$E$349,3,0),VLOOKUP(S385,'Productos PD'!$B$3:$D$349,3,0))</f>
        <v>0</v>
      </c>
    </row>
    <row r="386" spans="1:18" ht="45" x14ac:dyDescent="0.25">
      <c r="A386" s="87">
        <f t="shared" si="45"/>
        <v>4</v>
      </c>
      <c r="B386" s="86" t="s">
        <v>281</v>
      </c>
      <c r="C386" s="88" t="str">
        <f>IFERROR(IF(OR(B386="",B386=B385),"",VLOOKUP(B386,A!B$2:$F$469,MATCH($Q$1,A!B$1:$F$1),0)),0)</f>
        <v/>
      </c>
      <c r="D386" s="89" t="str">
        <f t="shared" si="46"/>
        <v/>
      </c>
      <c r="E386" s="90" t="str">
        <f t="shared" si="47"/>
        <v/>
      </c>
      <c r="F386" s="91" t="s">
        <v>383</v>
      </c>
      <c r="G386" s="88" t="str">
        <f>IFERROR(IF(OR(F386="",F386=F385),"",VLOOKUP(F386,A!C$2:$F$469,MATCH($Q$1,A!C$1:$F$1),0)),0)</f>
        <v/>
      </c>
      <c r="H386" s="89" t="str">
        <f t="shared" si="48"/>
        <v/>
      </c>
      <c r="I386" s="90" t="str">
        <f t="shared" si="49"/>
        <v/>
      </c>
      <c r="J386" s="86" t="s">
        <v>384</v>
      </c>
      <c r="K386" s="87" t="str">
        <f>IFERROR(IF(J386="","",IF(J386=J385,"",VLOOKUP(J386,A!D$2:$F$469,MATCH($Q$1,A!D$1:$F$1),0))),0)</f>
        <v/>
      </c>
      <c r="L386" s="87" t="str">
        <f t="shared" si="50"/>
        <v/>
      </c>
      <c r="M386" s="94" t="str">
        <f t="shared" si="51"/>
        <v/>
      </c>
      <c r="N386" s="86" t="s">
        <v>870</v>
      </c>
      <c r="O386" s="86">
        <f t="shared" si="52"/>
        <v>1.9392000000000003</v>
      </c>
      <c r="P386" s="86">
        <f t="shared" si="53"/>
        <v>0</v>
      </c>
      <c r="Q386" s="87">
        <v>15</v>
      </c>
      <c r="R386" s="95">
        <f>+IFERROR(VLOOKUP(N386,'Productos PD'!$C$2:$E$349,3,0),VLOOKUP(S386,'Productos PD'!$B$3:$D$349,3,0))</f>
        <v>0</v>
      </c>
    </row>
    <row r="387" spans="1:18" ht="45" hidden="1" x14ac:dyDescent="0.25">
      <c r="A387" s="87">
        <f t="shared" ref="A387:A450" si="54">+IF(O387&lt;&gt;"",4,IF(K387&lt;&gt;"",3,IF(G387&lt;&gt;"",2,IF(C387&lt;&gt;"",1,""))))</f>
        <v>3</v>
      </c>
      <c r="B387" s="86" t="s">
        <v>281</v>
      </c>
      <c r="C387" s="88" t="str">
        <f>IFERROR(IF(OR(B387="",B387=B386),"",VLOOKUP(B387,A!B$2:$F$469,MATCH($Q$1,A!B$1:$F$1),0)),0)</f>
        <v/>
      </c>
      <c r="D387" s="89" t="str">
        <f t="shared" ref="D387:D450" si="55">IFERROR(IF(C387="","",C387*E387),0)</f>
        <v/>
      </c>
      <c r="E387" s="90" t="str">
        <f t="shared" ref="E387:E450" si="56">IFERROR(IF(C387="","",SUMPRODUCT(($B$2:$B$469=B387)*1,$H$2:$H$469)/100),0)</f>
        <v/>
      </c>
      <c r="F387" s="91" t="s">
        <v>383</v>
      </c>
      <c r="G387" s="88" t="str">
        <f>IFERROR(IF(OR(F387="",F387=F386),"",VLOOKUP(F387,A!C$2:$F$469,MATCH($Q$1,A!C$1:$F$1),0)),0)</f>
        <v/>
      </c>
      <c r="H387" s="89" t="str">
        <f t="shared" si="48"/>
        <v/>
      </c>
      <c r="I387" s="90" t="str">
        <f t="shared" si="49"/>
        <v/>
      </c>
      <c r="J387" s="86" t="s">
        <v>390</v>
      </c>
      <c r="K387" s="87">
        <f>IFERROR(IF(J387="","",IF(J387=J386,"",VLOOKUP(J387,A!D$2:$F$469,MATCH($Q$1,A!D$1:$F$1),0))),0)</f>
        <v>34.134</v>
      </c>
      <c r="L387" s="87">
        <f t="shared" si="50"/>
        <v>0</v>
      </c>
      <c r="M387" s="94">
        <f t="shared" si="51"/>
        <v>0</v>
      </c>
      <c r="O387" s="86" t="str">
        <f t="shared" si="52"/>
        <v/>
      </c>
      <c r="P387" s="86" t="str">
        <f t="shared" si="53"/>
        <v/>
      </c>
      <c r="Q387" s="87">
        <v>34.134</v>
      </c>
      <c r="R387" s="95" t="e">
        <f>+IFERROR(VLOOKUP(N387,'Productos PD'!$C$2:$E$349,3,0),VLOOKUP(S387,'Productos PD'!$B$3:$D$349,3,0))</f>
        <v>#N/A</v>
      </c>
    </row>
    <row r="388" spans="1:18" ht="60" x14ac:dyDescent="0.25">
      <c r="A388" s="87">
        <f t="shared" si="54"/>
        <v>4</v>
      </c>
      <c r="B388" s="86" t="s">
        <v>281</v>
      </c>
      <c r="C388" s="88" t="str">
        <f>IFERROR(IF(OR(B388="",B388=B387),"",VLOOKUP(B388,A!B$2:$F$469,MATCH($Q$1,A!B$1:$F$1),0)),0)</f>
        <v/>
      </c>
      <c r="D388" s="89" t="str">
        <f t="shared" si="55"/>
        <v/>
      </c>
      <c r="E388" s="90" t="str">
        <f t="shared" si="56"/>
        <v/>
      </c>
      <c r="F388" s="91" t="s">
        <v>383</v>
      </c>
      <c r="G388" s="88" t="str">
        <f>IFERROR(IF(OR(F388="",F388=F387),"",VLOOKUP(F388,A!C$2:$F$469,MATCH($Q$1,A!C$1:$F$1),0)),0)</f>
        <v/>
      </c>
      <c r="H388" s="89" t="str">
        <f t="shared" ref="H388:H451" si="57">IFERROR(IF(G388="","",G388*I388),0)</f>
        <v/>
      </c>
      <c r="I388" s="90" t="str">
        <f t="shared" ref="I388:I451" si="58">IFERROR(IF(G388="","",SUMPRODUCT(($F$3:$F$469=F388)*1,$L$3:$L$469)/100),0)</f>
        <v/>
      </c>
      <c r="J388" s="86" t="s">
        <v>390</v>
      </c>
      <c r="K388" s="87" t="str">
        <f>IFERROR(IF(J388="","",IF(J388=J387,"",VLOOKUP(J388,A!D$2:$F$469,MATCH($Q$1,A!D$1:$F$1),0))),0)</f>
        <v/>
      </c>
      <c r="L388" s="87" t="str">
        <f t="shared" si="50"/>
        <v/>
      </c>
      <c r="M388" s="94" t="str">
        <f t="shared" si="51"/>
        <v/>
      </c>
      <c r="N388" s="86" t="s">
        <v>871</v>
      </c>
      <c r="O388" s="86">
        <f t="shared" si="52"/>
        <v>1.7067000000000001</v>
      </c>
      <c r="P388" s="86">
        <f t="shared" si="53"/>
        <v>0</v>
      </c>
      <c r="Q388" s="87">
        <v>5</v>
      </c>
      <c r="R388" s="95">
        <f>+IFERROR(VLOOKUP(N388,'Productos PD'!$C$2:$E$349,3,0),VLOOKUP(S388,'Productos PD'!$B$3:$D$349,3,0))</f>
        <v>0</v>
      </c>
    </row>
    <row r="389" spans="1:18" ht="45" x14ac:dyDescent="0.25">
      <c r="A389" s="87">
        <f t="shared" si="54"/>
        <v>4</v>
      </c>
      <c r="B389" s="86" t="s">
        <v>281</v>
      </c>
      <c r="C389" s="88" t="str">
        <f>IFERROR(IF(OR(B389="",B389=B388),"",VLOOKUP(B389,A!B$2:$F$469,MATCH($Q$1,A!B$1:$F$1),0)),0)</f>
        <v/>
      </c>
      <c r="D389" s="89" t="str">
        <f t="shared" si="55"/>
        <v/>
      </c>
      <c r="E389" s="90" t="str">
        <f t="shared" si="56"/>
        <v/>
      </c>
      <c r="F389" s="91" t="s">
        <v>383</v>
      </c>
      <c r="G389" s="88" t="str">
        <f>IFERROR(IF(OR(F389="",F389=F388),"",VLOOKUP(F389,A!C$2:$F$469,MATCH($Q$1,A!C$1:$F$1),0)),0)</f>
        <v/>
      </c>
      <c r="H389" s="89" t="str">
        <f t="shared" si="57"/>
        <v/>
      </c>
      <c r="I389" s="90" t="str">
        <f t="shared" si="58"/>
        <v/>
      </c>
      <c r="J389" s="86" t="s">
        <v>390</v>
      </c>
      <c r="K389" s="87" t="str">
        <f>IFERROR(IF(J389="","",IF(J389=J388,"",VLOOKUP(J389,A!D$2:$F$469,MATCH($Q$1,A!D$1:$F$1),0))),0)</f>
        <v/>
      </c>
      <c r="L389" s="87" t="str">
        <f t="shared" ref="L389:L452" si="59">IF(OR(J389="",J389=J388),"",SUMPRODUCT(($J$4:$J$469=J389)*1,$P$4:$P$469))</f>
        <v/>
      </c>
      <c r="M389" s="94" t="str">
        <f t="shared" ref="M389:M452" si="60">IFERROR(IF(L389="","",L389/K389),0)</f>
        <v/>
      </c>
      <c r="N389" s="86" t="s">
        <v>658</v>
      </c>
      <c r="O389" s="86">
        <f t="shared" si="52"/>
        <v>32.427300000000002</v>
      </c>
      <c r="P389" s="86">
        <f t="shared" si="53"/>
        <v>0</v>
      </c>
      <c r="Q389" s="87">
        <v>95</v>
      </c>
      <c r="R389" s="95">
        <f>+IFERROR(VLOOKUP(N389,'Productos PD'!$C$2:$E$349,3,0),VLOOKUP(S389,'Productos PD'!$B$3:$D$349,3,0))</f>
        <v>0</v>
      </c>
    </row>
    <row r="390" spans="1:18" ht="45" hidden="1" x14ac:dyDescent="0.25">
      <c r="A390" s="87">
        <f t="shared" si="54"/>
        <v>3</v>
      </c>
      <c r="B390" s="86" t="s">
        <v>281</v>
      </c>
      <c r="C390" s="88" t="str">
        <f>IFERROR(IF(OR(B390="",B390=B389),"",VLOOKUP(B390,A!B$2:$F$469,MATCH($Q$1,A!B$1:$F$1),0)),0)</f>
        <v/>
      </c>
      <c r="D390" s="89" t="str">
        <f t="shared" si="55"/>
        <v/>
      </c>
      <c r="E390" s="90" t="str">
        <f t="shared" si="56"/>
        <v/>
      </c>
      <c r="F390" s="91" t="s">
        <v>383</v>
      </c>
      <c r="G390" s="88" t="str">
        <f>IFERROR(IF(OR(F390="",F390=F389),"",VLOOKUP(F390,A!C$2:$F$469,MATCH($Q$1,A!C$1:$F$1),0)),0)</f>
        <v/>
      </c>
      <c r="H390" s="89" t="str">
        <f t="shared" si="57"/>
        <v/>
      </c>
      <c r="I390" s="90" t="str">
        <f t="shared" si="58"/>
        <v/>
      </c>
      <c r="J390" s="86" t="s">
        <v>393</v>
      </c>
      <c r="K390" s="87">
        <f>IFERROR(IF(J390="","",IF(J390=J389,"",VLOOKUP(J390,A!D$2:$F$469,MATCH($Q$1,A!D$1:$F$1),0))),0)</f>
        <v>34.804000000000002</v>
      </c>
      <c r="L390" s="87">
        <f t="shared" si="59"/>
        <v>0</v>
      </c>
      <c r="M390" s="94">
        <f t="shared" si="60"/>
        <v>0</v>
      </c>
      <c r="O390" s="86" t="str">
        <f t="shared" ref="O390:O453" si="61">IF(N390="","",IFERROR(VLOOKUP(J390,$J$4:$K$469,2,0)*Q390/100,""))</f>
        <v/>
      </c>
      <c r="P390" s="86" t="str">
        <f t="shared" ref="P390:P453" si="62">IFERROR(R390*O390,"")</f>
        <v/>
      </c>
      <c r="Q390" s="87">
        <v>34.804000000000002</v>
      </c>
      <c r="R390" s="95" t="e">
        <f>+IFERROR(VLOOKUP(N390,'Productos PD'!$C$2:$E$349,3,0),VLOOKUP(S390,'Productos PD'!$B$3:$D$349,3,0))</f>
        <v>#N/A</v>
      </c>
    </row>
    <row r="391" spans="1:18" ht="45" x14ac:dyDescent="0.25">
      <c r="A391" s="87">
        <f t="shared" si="54"/>
        <v>4</v>
      </c>
      <c r="B391" s="86" t="s">
        <v>281</v>
      </c>
      <c r="C391" s="88" t="str">
        <f>IFERROR(IF(OR(B391="",B391=B390),"",VLOOKUP(B391,A!B$2:$F$469,MATCH($Q$1,A!B$1:$F$1),0)),0)</f>
        <v/>
      </c>
      <c r="D391" s="89" t="str">
        <f t="shared" si="55"/>
        <v/>
      </c>
      <c r="E391" s="90" t="str">
        <f t="shared" si="56"/>
        <v/>
      </c>
      <c r="F391" s="91" t="s">
        <v>383</v>
      </c>
      <c r="G391" s="88" t="str">
        <f>IFERROR(IF(OR(F391="",F391=F390),"",VLOOKUP(F391,A!C$2:$F$469,MATCH($Q$1,A!C$1:$F$1),0)),0)</f>
        <v/>
      </c>
      <c r="H391" s="89" t="str">
        <f t="shared" si="57"/>
        <v/>
      </c>
      <c r="I391" s="90" t="str">
        <f t="shared" si="58"/>
        <v/>
      </c>
      <c r="J391" s="86" t="s">
        <v>393</v>
      </c>
      <c r="K391" s="87" t="str">
        <f>IFERROR(IF(J391="","",IF(J391=J390,"",VLOOKUP(J391,A!D$2:$F$469,MATCH($Q$1,A!D$1:$F$1),0))),0)</f>
        <v/>
      </c>
      <c r="L391" s="87" t="str">
        <f t="shared" si="59"/>
        <v/>
      </c>
      <c r="M391" s="94" t="str">
        <f t="shared" si="60"/>
        <v/>
      </c>
      <c r="N391" s="86" t="s">
        <v>869</v>
      </c>
      <c r="O391" s="86">
        <f t="shared" si="61"/>
        <v>5.220600000000001</v>
      </c>
      <c r="P391" s="86">
        <f t="shared" si="62"/>
        <v>0</v>
      </c>
      <c r="Q391" s="87">
        <v>15</v>
      </c>
      <c r="R391" s="95">
        <f>+IFERROR(VLOOKUP(N391,'Productos PD'!$C$2:$E$349,3,0),VLOOKUP(S391,'Productos PD'!$B$3:$D$349,3,0))</f>
        <v>0</v>
      </c>
    </row>
    <row r="392" spans="1:18" ht="45" x14ac:dyDescent="0.25">
      <c r="A392" s="87">
        <f t="shared" si="54"/>
        <v>4</v>
      </c>
      <c r="B392" s="86" t="s">
        <v>281</v>
      </c>
      <c r="C392" s="88" t="str">
        <f>IFERROR(IF(OR(B392="",B392=B391),"",VLOOKUP(B392,A!B$2:$F$469,MATCH($Q$1,A!B$1:$F$1),0)),0)</f>
        <v/>
      </c>
      <c r="D392" s="89" t="str">
        <f t="shared" si="55"/>
        <v/>
      </c>
      <c r="E392" s="90" t="str">
        <f t="shared" si="56"/>
        <v/>
      </c>
      <c r="F392" s="91" t="s">
        <v>383</v>
      </c>
      <c r="G392" s="88" t="str">
        <f>IFERROR(IF(OR(F392="",F392=F391),"",VLOOKUP(F392,A!C$2:$F$469,MATCH($Q$1,A!C$1:$F$1),0)),0)</f>
        <v/>
      </c>
      <c r="H392" s="89" t="str">
        <f t="shared" si="57"/>
        <v/>
      </c>
      <c r="I392" s="90" t="str">
        <f t="shared" si="58"/>
        <v/>
      </c>
      <c r="J392" s="86" t="s">
        <v>393</v>
      </c>
      <c r="K392" s="87" t="str">
        <f>IFERROR(IF(J392="","",IF(J392=J391,"",VLOOKUP(J392,A!D$2:$F$469,MATCH($Q$1,A!D$1:$F$1),0))),0)</f>
        <v/>
      </c>
      <c r="L392" s="87" t="str">
        <f t="shared" si="59"/>
        <v/>
      </c>
      <c r="M392" s="94" t="str">
        <f t="shared" si="60"/>
        <v/>
      </c>
      <c r="N392" s="86" t="s">
        <v>652</v>
      </c>
      <c r="O392" s="86">
        <f t="shared" si="61"/>
        <v>5.220600000000001</v>
      </c>
      <c r="P392" s="86">
        <f t="shared" si="62"/>
        <v>0</v>
      </c>
      <c r="Q392" s="87">
        <v>15</v>
      </c>
      <c r="R392" s="95">
        <f>+IFERROR(VLOOKUP(N392,'Productos PD'!$C$2:$E$349,3,0),VLOOKUP(S392,'Productos PD'!$B$3:$D$349,3,0))</f>
        <v>0</v>
      </c>
    </row>
    <row r="393" spans="1:18" ht="45" x14ac:dyDescent="0.25">
      <c r="A393" s="87">
        <f t="shared" si="54"/>
        <v>4</v>
      </c>
      <c r="B393" s="86" t="s">
        <v>281</v>
      </c>
      <c r="C393" s="88" t="str">
        <f>IFERROR(IF(OR(B393="",B393=B392),"",VLOOKUP(B393,A!B$2:$F$469,MATCH($Q$1,A!B$1:$F$1),0)),0)</f>
        <v/>
      </c>
      <c r="D393" s="89" t="str">
        <f t="shared" si="55"/>
        <v/>
      </c>
      <c r="E393" s="90" t="str">
        <f t="shared" si="56"/>
        <v/>
      </c>
      <c r="F393" s="91" t="s">
        <v>383</v>
      </c>
      <c r="G393" s="88" t="str">
        <f>IFERROR(IF(OR(F393="",F393=F392),"",VLOOKUP(F393,A!C$2:$F$469,MATCH($Q$1,A!C$1:$F$1),0)),0)</f>
        <v/>
      </c>
      <c r="H393" s="89" t="str">
        <f t="shared" si="57"/>
        <v/>
      </c>
      <c r="I393" s="90" t="str">
        <f t="shared" si="58"/>
        <v/>
      </c>
      <c r="J393" s="86" t="s">
        <v>393</v>
      </c>
      <c r="K393" s="87" t="str">
        <f>IFERROR(IF(J393="","",IF(J393=J392,"",VLOOKUP(J393,A!D$2:$F$469,MATCH($Q$1,A!D$1:$F$1),0))),0)</f>
        <v/>
      </c>
      <c r="L393" s="87" t="str">
        <f t="shared" si="59"/>
        <v/>
      </c>
      <c r="M393" s="94" t="str">
        <f t="shared" si="60"/>
        <v/>
      </c>
      <c r="N393" s="86" t="s">
        <v>868</v>
      </c>
      <c r="O393" s="86">
        <f t="shared" si="61"/>
        <v>8.7010000000000005</v>
      </c>
      <c r="P393" s="86">
        <f t="shared" si="62"/>
        <v>0</v>
      </c>
      <c r="Q393" s="87">
        <v>25</v>
      </c>
      <c r="R393" s="95">
        <f>+IFERROR(VLOOKUP(N393,'Productos PD'!$C$2:$E$349,3,0),VLOOKUP(S393,'Productos PD'!$B$3:$D$349,3,0))</f>
        <v>0</v>
      </c>
    </row>
    <row r="394" spans="1:18" ht="45" x14ac:dyDescent="0.25">
      <c r="A394" s="87">
        <f t="shared" si="54"/>
        <v>4</v>
      </c>
      <c r="B394" s="86" t="s">
        <v>281</v>
      </c>
      <c r="C394" s="88" t="str">
        <f>IFERROR(IF(OR(B394="",B394=B393),"",VLOOKUP(B394,A!B$2:$F$469,MATCH($Q$1,A!B$1:$F$1),0)),0)</f>
        <v/>
      </c>
      <c r="D394" s="89" t="str">
        <f t="shared" si="55"/>
        <v/>
      </c>
      <c r="E394" s="90" t="str">
        <f t="shared" si="56"/>
        <v/>
      </c>
      <c r="F394" s="91" t="s">
        <v>383</v>
      </c>
      <c r="G394" s="88" t="str">
        <f>IFERROR(IF(OR(F394="",F394=F393),"",VLOOKUP(F394,A!C$2:$F$469,MATCH($Q$1,A!C$1:$F$1),0)),0)</f>
        <v/>
      </c>
      <c r="H394" s="89" t="str">
        <f t="shared" si="57"/>
        <v/>
      </c>
      <c r="I394" s="90" t="str">
        <f t="shared" si="58"/>
        <v/>
      </c>
      <c r="J394" s="86" t="s">
        <v>393</v>
      </c>
      <c r="K394" s="87" t="str">
        <f>IFERROR(IF(J394="","",IF(J394=J393,"",VLOOKUP(J394,A!D$2:$F$469,MATCH($Q$1,A!D$1:$F$1),0))),0)</f>
        <v/>
      </c>
      <c r="L394" s="87" t="str">
        <f t="shared" si="59"/>
        <v/>
      </c>
      <c r="M394" s="94" t="str">
        <f t="shared" si="60"/>
        <v/>
      </c>
      <c r="N394" s="86" t="s">
        <v>397</v>
      </c>
      <c r="O394" s="86">
        <f t="shared" si="61"/>
        <v>1.7402000000000002</v>
      </c>
      <c r="P394" s="86">
        <f t="shared" si="62"/>
        <v>0</v>
      </c>
      <c r="Q394" s="87">
        <v>5</v>
      </c>
      <c r="R394" s="95">
        <f>+IFERROR(VLOOKUP(N394,'Productos PD'!$C$2:$E$349,3,0),VLOOKUP(S394,'Productos PD'!$B$3:$D$349,3,0))</f>
        <v>0</v>
      </c>
    </row>
    <row r="395" spans="1:18" ht="45" x14ac:dyDescent="0.25">
      <c r="A395" s="87">
        <f t="shared" si="54"/>
        <v>4</v>
      </c>
      <c r="B395" s="86" t="s">
        <v>281</v>
      </c>
      <c r="C395" s="88" t="str">
        <f>IFERROR(IF(OR(B395="",B395=B394),"",VLOOKUP(B395,A!B$2:$F$469,MATCH($Q$1,A!B$1:$F$1),0)),0)</f>
        <v/>
      </c>
      <c r="D395" s="89" t="str">
        <f t="shared" si="55"/>
        <v/>
      </c>
      <c r="E395" s="90" t="str">
        <f t="shared" si="56"/>
        <v/>
      </c>
      <c r="F395" s="91" t="s">
        <v>383</v>
      </c>
      <c r="G395" s="88" t="str">
        <f>IFERROR(IF(OR(F395="",F395=F394),"",VLOOKUP(F395,A!C$2:$F$469,MATCH($Q$1,A!C$1:$F$1),0)),0)</f>
        <v/>
      </c>
      <c r="H395" s="89" t="str">
        <f t="shared" si="57"/>
        <v/>
      </c>
      <c r="I395" s="90" t="str">
        <f t="shared" si="58"/>
        <v/>
      </c>
      <c r="J395" s="86" t="s">
        <v>393</v>
      </c>
      <c r="K395" s="87" t="str">
        <f>IFERROR(IF(J395="","",IF(J395=J394,"",VLOOKUP(J395,A!D$2:$F$469,MATCH($Q$1,A!D$1:$F$1),0))),0)</f>
        <v/>
      </c>
      <c r="L395" s="87" t="str">
        <f t="shared" si="59"/>
        <v/>
      </c>
      <c r="M395" s="94" t="str">
        <f t="shared" si="60"/>
        <v/>
      </c>
      <c r="N395" s="86" t="s">
        <v>653</v>
      </c>
      <c r="O395" s="86">
        <f t="shared" si="61"/>
        <v>13.921600000000002</v>
      </c>
      <c r="P395" s="86">
        <f t="shared" si="62"/>
        <v>0</v>
      </c>
      <c r="Q395" s="87">
        <v>40</v>
      </c>
      <c r="R395" s="95">
        <f>+IFERROR(VLOOKUP(N395,'Productos PD'!$C$2:$E$349,3,0),VLOOKUP(S395,'Productos PD'!$B$3:$D$349,3,0))</f>
        <v>0</v>
      </c>
    </row>
    <row r="396" spans="1:18" ht="45" hidden="1" x14ac:dyDescent="0.25">
      <c r="A396" s="87">
        <f t="shared" si="54"/>
        <v>3</v>
      </c>
      <c r="B396" s="86" t="s">
        <v>281</v>
      </c>
      <c r="C396" s="88" t="str">
        <f>IFERROR(IF(OR(B396="",B396=B395),"",VLOOKUP(B396,A!B$2:$F$469,MATCH($Q$1,A!B$1:$F$1),0)),0)</f>
        <v/>
      </c>
      <c r="D396" s="89" t="str">
        <f t="shared" si="55"/>
        <v/>
      </c>
      <c r="E396" s="90" t="str">
        <f t="shared" si="56"/>
        <v/>
      </c>
      <c r="F396" s="91" t="s">
        <v>383</v>
      </c>
      <c r="G396" s="88" t="str">
        <f>IFERROR(IF(OR(F396="",F396=F395),"",VLOOKUP(F396,A!C$2:$F$469,MATCH($Q$1,A!C$1:$F$1),0)),0)</f>
        <v/>
      </c>
      <c r="H396" s="89" t="str">
        <f t="shared" si="57"/>
        <v/>
      </c>
      <c r="I396" s="90" t="str">
        <f t="shared" si="58"/>
        <v/>
      </c>
      <c r="J396" s="86" t="s">
        <v>399</v>
      </c>
      <c r="K396" s="87">
        <f>IFERROR(IF(J396="","",IF(J396=J395,"",VLOOKUP(J396,A!D$2:$F$469,MATCH($Q$1,A!D$1:$F$1),0))),0)</f>
        <v>18.134</v>
      </c>
      <c r="L396" s="87">
        <f t="shared" si="59"/>
        <v>0</v>
      </c>
      <c r="M396" s="94">
        <f t="shared" si="60"/>
        <v>0</v>
      </c>
      <c r="O396" s="86" t="str">
        <f t="shared" si="61"/>
        <v/>
      </c>
      <c r="P396" s="86" t="str">
        <f t="shared" si="62"/>
        <v/>
      </c>
      <c r="Q396" s="87">
        <v>18.134</v>
      </c>
      <c r="R396" s="95" t="e">
        <f>+IFERROR(VLOOKUP(N396,'Productos PD'!$C$2:$E$349,3,0),VLOOKUP(S396,'Productos PD'!$B$3:$D$349,3,0))</f>
        <v>#N/A</v>
      </c>
    </row>
    <row r="397" spans="1:18" ht="60" x14ac:dyDescent="0.25">
      <c r="A397" s="87">
        <f t="shared" si="54"/>
        <v>4</v>
      </c>
      <c r="B397" s="86" t="s">
        <v>281</v>
      </c>
      <c r="C397" s="88" t="str">
        <f>IFERROR(IF(OR(B397="",B397=B396),"",VLOOKUP(B397,A!B$2:$F$469,MATCH($Q$1,A!B$1:$F$1),0)),0)</f>
        <v/>
      </c>
      <c r="D397" s="89" t="str">
        <f t="shared" si="55"/>
        <v/>
      </c>
      <c r="E397" s="90" t="str">
        <f t="shared" si="56"/>
        <v/>
      </c>
      <c r="F397" s="91" t="s">
        <v>383</v>
      </c>
      <c r="G397" s="88" t="str">
        <f>IFERROR(IF(OR(F397="",F397=F396),"",VLOOKUP(F397,A!C$2:$F$469,MATCH($Q$1,A!C$1:$F$1),0)),0)</f>
        <v/>
      </c>
      <c r="H397" s="89" t="str">
        <f t="shared" si="57"/>
        <v/>
      </c>
      <c r="I397" s="90" t="str">
        <f t="shared" si="58"/>
        <v/>
      </c>
      <c r="J397" s="86" t="s">
        <v>399</v>
      </c>
      <c r="K397" s="87" t="str">
        <f>IFERROR(IF(J397="","",IF(J397=J396,"",VLOOKUP(J397,A!D$2:$F$469,MATCH($Q$1,A!D$1:$F$1),0))),0)</f>
        <v/>
      </c>
      <c r="L397" s="87" t="str">
        <f t="shared" si="59"/>
        <v/>
      </c>
      <c r="M397" s="94" t="str">
        <f t="shared" si="60"/>
        <v/>
      </c>
      <c r="N397" s="86" t="s">
        <v>400</v>
      </c>
      <c r="O397" s="86">
        <f t="shared" si="61"/>
        <v>10.8804</v>
      </c>
      <c r="P397" s="86">
        <f t="shared" si="62"/>
        <v>0</v>
      </c>
      <c r="Q397" s="87">
        <v>60</v>
      </c>
      <c r="R397" s="95">
        <f>+IFERROR(VLOOKUP(N397,'Productos PD'!$C$2:$E$349,3,0),VLOOKUP(S397,'Productos PD'!$B$3:$D$349,3,0))</f>
        <v>0</v>
      </c>
    </row>
    <row r="398" spans="1:18" ht="45" x14ac:dyDescent="0.25">
      <c r="A398" s="87">
        <f t="shared" si="54"/>
        <v>4</v>
      </c>
      <c r="B398" s="86" t="s">
        <v>281</v>
      </c>
      <c r="C398" s="88" t="str">
        <f>IFERROR(IF(OR(B398="",B398=B397),"",VLOOKUP(B398,A!B$2:$F$469,MATCH($Q$1,A!B$1:$F$1),0)),0)</f>
        <v/>
      </c>
      <c r="D398" s="89" t="str">
        <f t="shared" si="55"/>
        <v/>
      </c>
      <c r="E398" s="90" t="str">
        <f t="shared" si="56"/>
        <v/>
      </c>
      <c r="F398" s="91" t="s">
        <v>383</v>
      </c>
      <c r="G398" s="88" t="str">
        <f>IFERROR(IF(OR(F398="",F398=F397),"",VLOOKUP(F398,A!C$2:$F$469,MATCH($Q$1,A!C$1:$F$1),0)),0)</f>
        <v/>
      </c>
      <c r="H398" s="89" t="str">
        <f t="shared" si="57"/>
        <v/>
      </c>
      <c r="I398" s="90" t="str">
        <f t="shared" si="58"/>
        <v/>
      </c>
      <c r="J398" s="86" t="s">
        <v>399</v>
      </c>
      <c r="K398" s="87" t="str">
        <f>IFERROR(IF(J398="","",IF(J398=J397,"",VLOOKUP(J398,A!D$2:$F$469,MATCH($Q$1,A!D$1:$F$1),0))),0)</f>
        <v/>
      </c>
      <c r="L398" s="87" t="str">
        <f t="shared" si="59"/>
        <v/>
      </c>
      <c r="M398" s="94" t="str">
        <f t="shared" si="60"/>
        <v/>
      </c>
      <c r="N398" s="86" t="s">
        <v>657</v>
      </c>
      <c r="O398" s="86">
        <f t="shared" si="61"/>
        <v>7.2536000000000005</v>
      </c>
      <c r="P398" s="86">
        <f t="shared" si="62"/>
        <v>0</v>
      </c>
      <c r="Q398" s="87">
        <v>40</v>
      </c>
      <c r="R398" s="95">
        <f>+IFERROR(VLOOKUP(N398,'Productos PD'!$C$2:$E$349,3,0),VLOOKUP(S398,'Productos PD'!$B$3:$D$349,3,0))</f>
        <v>0</v>
      </c>
    </row>
    <row r="399" spans="1:18" ht="45" hidden="1" x14ac:dyDescent="0.25">
      <c r="A399" s="87">
        <f t="shared" si="54"/>
        <v>1</v>
      </c>
      <c r="B399" s="86" t="s">
        <v>402</v>
      </c>
      <c r="C399" s="88">
        <f>IFERROR(IF(OR(B399="",B399=B398),"",VLOOKUP(B399,A!B$2:$F$469,MATCH($Q$1,A!B$1:$F$1),0)),0)</f>
        <v>13</v>
      </c>
      <c r="D399" s="89">
        <f t="shared" si="55"/>
        <v>0</v>
      </c>
      <c r="E399" s="90">
        <f>IFERROR(IF(C399="","",SUMPRODUCT(($B$2:$B$469=B399)*1,$H$2:$H$469)/100),0)</f>
        <v>0</v>
      </c>
      <c r="G399" s="88" t="str">
        <f>IFERROR(IF(OR(F399="",F399=F398),"",VLOOKUP(F399,A!C$2:$F$469,MATCH($Q$1,A!C$1:$F$1),0)),0)</f>
        <v/>
      </c>
      <c r="H399" s="89" t="str">
        <f t="shared" si="57"/>
        <v/>
      </c>
      <c r="I399" s="90" t="str">
        <f t="shared" si="58"/>
        <v/>
      </c>
      <c r="K399" s="87" t="str">
        <f>IFERROR(IF(J399="","",IF(J399=J398,"",VLOOKUP(J399,A!D$2:$F$469,MATCH($Q$1,A!D$1:$F$1),0))),0)</f>
        <v/>
      </c>
      <c r="L399" s="87" t="str">
        <f t="shared" si="59"/>
        <v/>
      </c>
      <c r="M399" s="94" t="str">
        <f t="shared" si="60"/>
        <v/>
      </c>
      <c r="O399" s="86" t="str">
        <f t="shared" si="61"/>
        <v/>
      </c>
      <c r="P399" s="86" t="str">
        <f t="shared" si="62"/>
        <v/>
      </c>
      <c r="Q399" s="87">
        <v>13</v>
      </c>
      <c r="R399" s="95" t="e">
        <f>+IFERROR(VLOOKUP(N399,'Productos PD'!$C$2:$E$349,3,0),VLOOKUP(S399,'Productos PD'!$B$3:$D$349,3,0))</f>
        <v>#N/A</v>
      </c>
    </row>
    <row r="400" spans="1:18" ht="45" hidden="1" x14ac:dyDescent="0.25">
      <c r="A400" s="87">
        <f t="shared" si="54"/>
        <v>2</v>
      </c>
      <c r="B400" s="86" t="s">
        <v>402</v>
      </c>
      <c r="C400" s="88" t="str">
        <f>IFERROR(IF(OR(B400="",B400=B399),"",VLOOKUP(B400,A!B$2:$F$469,MATCH($Q$1,A!B$1:$F$1),0)),0)</f>
        <v/>
      </c>
      <c r="D400" s="89" t="str">
        <f t="shared" si="55"/>
        <v/>
      </c>
      <c r="E400" s="90" t="str">
        <f t="shared" si="56"/>
        <v/>
      </c>
      <c r="F400" s="91" t="s">
        <v>403</v>
      </c>
      <c r="G400" s="88">
        <f>IFERROR(IF(OR(F400="",F400=F399),"",VLOOKUP(F400,A!C$2:$F$469,MATCH($Q$1,A!C$1:$F$1),0)),0)</f>
        <v>9</v>
      </c>
      <c r="H400" s="89">
        <f t="shared" si="57"/>
        <v>0</v>
      </c>
      <c r="I400" s="90">
        <f t="shared" si="58"/>
        <v>0</v>
      </c>
      <c r="K400" s="87" t="str">
        <f>IFERROR(IF(J400="","",IF(J400=J399,"",VLOOKUP(J400,A!D$2:$F$469,MATCH($Q$1,A!D$1:$F$1),0))),0)</f>
        <v/>
      </c>
      <c r="L400" s="87" t="str">
        <f t="shared" si="59"/>
        <v/>
      </c>
      <c r="M400" s="94" t="str">
        <f t="shared" si="60"/>
        <v/>
      </c>
      <c r="O400" s="86" t="str">
        <f t="shared" si="61"/>
        <v/>
      </c>
      <c r="P400" s="86" t="str">
        <f t="shared" si="62"/>
        <v/>
      </c>
      <c r="Q400" s="87">
        <v>9</v>
      </c>
      <c r="R400" s="95" t="e">
        <f>+IFERROR(VLOOKUP(N400,'Productos PD'!$C$2:$E$349,3,0),VLOOKUP(S400,'Productos PD'!$B$3:$D$349,3,0))</f>
        <v>#N/A</v>
      </c>
    </row>
    <row r="401" spans="1:18" ht="45" hidden="1" x14ac:dyDescent="0.25">
      <c r="A401" s="87">
        <f t="shared" si="54"/>
        <v>3</v>
      </c>
      <c r="B401" s="86" t="s">
        <v>402</v>
      </c>
      <c r="C401" s="88" t="str">
        <f>IFERROR(IF(OR(B401="",B401=B400),"",VLOOKUP(B401,A!B$2:$F$469,MATCH($Q$1,A!B$1:$F$1),0)),0)</f>
        <v/>
      </c>
      <c r="D401" s="89" t="str">
        <f t="shared" si="55"/>
        <v/>
      </c>
      <c r="E401" s="90" t="str">
        <f t="shared" si="56"/>
        <v/>
      </c>
      <c r="F401" s="91" t="s">
        <v>403</v>
      </c>
      <c r="G401" s="88" t="str">
        <f>IFERROR(IF(OR(F401="",F401=F400),"",VLOOKUP(F401,A!C$2:$F$469,MATCH($Q$1,A!C$1:$F$1),0)),0)</f>
        <v/>
      </c>
      <c r="H401" s="89" t="str">
        <f t="shared" si="57"/>
        <v/>
      </c>
      <c r="I401" s="90" t="str">
        <f t="shared" si="58"/>
        <v/>
      </c>
      <c r="J401" s="86" t="s">
        <v>404</v>
      </c>
      <c r="K401" s="87">
        <f>IFERROR(IF(J401="","",IF(J401=J400,"",VLOOKUP(J401,A!D$2:$F$469,MATCH($Q$1,A!D$1:$F$1),0))),0)</f>
        <v>50</v>
      </c>
      <c r="L401" s="87">
        <f t="shared" si="59"/>
        <v>0</v>
      </c>
      <c r="M401" s="94">
        <f t="shared" si="60"/>
        <v>0</v>
      </c>
      <c r="O401" s="86" t="str">
        <f t="shared" si="61"/>
        <v/>
      </c>
      <c r="P401" s="86" t="str">
        <f t="shared" si="62"/>
        <v/>
      </c>
      <c r="Q401" s="87">
        <v>50</v>
      </c>
      <c r="R401" s="95" t="e">
        <f>+IFERROR(VLOOKUP(N401,'Productos PD'!$C$2:$E$349,3,0),VLOOKUP(S401,'Productos PD'!$B$3:$D$349,3,0))</f>
        <v>#N/A</v>
      </c>
    </row>
    <row r="402" spans="1:18" ht="45" x14ac:dyDescent="0.25">
      <c r="A402" s="87">
        <f t="shared" si="54"/>
        <v>4</v>
      </c>
      <c r="B402" s="86" t="s">
        <v>402</v>
      </c>
      <c r="C402" s="88" t="str">
        <f>IFERROR(IF(OR(B402="",B402=B401),"",VLOOKUP(B402,A!B$2:$F$469,MATCH($Q$1,A!B$1:$F$1),0)),0)</f>
        <v/>
      </c>
      <c r="D402" s="89" t="str">
        <f t="shared" si="55"/>
        <v/>
      </c>
      <c r="E402" s="90" t="str">
        <f t="shared" si="56"/>
        <v/>
      </c>
      <c r="F402" s="91" t="s">
        <v>403</v>
      </c>
      <c r="G402" s="88" t="str">
        <f>IFERROR(IF(OR(F402="",F402=F401),"",VLOOKUP(F402,A!C$2:$F$469,MATCH($Q$1,A!C$1:$F$1),0)),0)</f>
        <v/>
      </c>
      <c r="H402" s="89" t="str">
        <f t="shared" si="57"/>
        <v/>
      </c>
      <c r="I402" s="90" t="str">
        <f t="shared" si="58"/>
        <v/>
      </c>
      <c r="J402" s="86" t="s">
        <v>404</v>
      </c>
      <c r="K402" s="87" t="str">
        <f>IFERROR(IF(J402="","",IF(J402=J401,"",VLOOKUP(J402,A!D$2:$F$469,MATCH($Q$1,A!D$1:$F$1),0))),0)</f>
        <v/>
      </c>
      <c r="L402" s="87" t="str">
        <f t="shared" si="59"/>
        <v/>
      </c>
      <c r="M402" s="94" t="str">
        <f t="shared" si="60"/>
        <v/>
      </c>
      <c r="N402" s="86" t="s">
        <v>405</v>
      </c>
      <c r="O402" s="86">
        <f t="shared" si="61"/>
        <v>15</v>
      </c>
      <c r="P402" s="86">
        <f t="shared" si="62"/>
        <v>0</v>
      </c>
      <c r="Q402" s="87">
        <v>30</v>
      </c>
      <c r="R402" s="95">
        <f>+IFERROR(VLOOKUP(N402,'Productos PD'!$C$2:$E$349,3,0),VLOOKUP(S402,'Productos PD'!$B$3:$D$349,3,0))</f>
        <v>0</v>
      </c>
    </row>
    <row r="403" spans="1:18" ht="45" x14ac:dyDescent="0.25">
      <c r="A403" s="87">
        <f t="shared" si="54"/>
        <v>4</v>
      </c>
      <c r="B403" s="86" t="s">
        <v>402</v>
      </c>
      <c r="C403" s="88" t="str">
        <f>IFERROR(IF(OR(B403="",B403=B402),"",VLOOKUP(B403,A!B$2:$F$469,MATCH($Q$1,A!B$1:$F$1),0)),0)</f>
        <v/>
      </c>
      <c r="D403" s="89" t="str">
        <f t="shared" si="55"/>
        <v/>
      </c>
      <c r="E403" s="90" t="str">
        <f t="shared" si="56"/>
        <v/>
      </c>
      <c r="F403" s="91" t="s">
        <v>403</v>
      </c>
      <c r="G403" s="88" t="str">
        <f>IFERROR(IF(OR(F403="",F403=F402),"",VLOOKUP(F403,A!C$2:$F$469,MATCH($Q$1,A!C$1:$F$1),0)),0)</f>
        <v/>
      </c>
      <c r="H403" s="89" t="str">
        <f t="shared" si="57"/>
        <v/>
      </c>
      <c r="I403" s="90" t="str">
        <f t="shared" si="58"/>
        <v/>
      </c>
      <c r="J403" s="86" t="s">
        <v>404</v>
      </c>
      <c r="K403" s="87" t="str">
        <f>IFERROR(IF(J403="","",IF(J403=J402,"",VLOOKUP(J403,A!D$2:$F$469,MATCH($Q$1,A!D$1:$F$1),0))),0)</f>
        <v/>
      </c>
      <c r="L403" s="87" t="str">
        <f t="shared" si="59"/>
        <v/>
      </c>
      <c r="M403" s="94" t="str">
        <f t="shared" si="60"/>
        <v/>
      </c>
      <c r="N403" s="86" t="s">
        <v>406</v>
      </c>
      <c r="O403" s="86">
        <f t="shared" si="61"/>
        <v>10</v>
      </c>
      <c r="P403" s="86">
        <f t="shared" si="62"/>
        <v>0</v>
      </c>
      <c r="Q403" s="87">
        <v>20</v>
      </c>
      <c r="R403" s="95">
        <f>+IFERROR(VLOOKUP(N403,'Productos PD'!$C$2:$E$349,3,0),VLOOKUP(S403,'Productos PD'!$B$3:$D$349,3,0))</f>
        <v>0</v>
      </c>
    </row>
    <row r="404" spans="1:18" ht="45" x14ac:dyDescent="0.25">
      <c r="A404" s="87">
        <f t="shared" si="54"/>
        <v>4</v>
      </c>
      <c r="B404" s="86" t="s">
        <v>402</v>
      </c>
      <c r="C404" s="88" t="str">
        <f>IFERROR(IF(OR(B404="",B404=B403),"",VLOOKUP(B404,A!B$2:$F$469,MATCH($Q$1,A!B$1:$F$1),0)),0)</f>
        <v/>
      </c>
      <c r="D404" s="89" t="str">
        <f t="shared" si="55"/>
        <v/>
      </c>
      <c r="E404" s="90" t="str">
        <f t="shared" si="56"/>
        <v/>
      </c>
      <c r="F404" s="91" t="s">
        <v>403</v>
      </c>
      <c r="G404" s="88" t="str">
        <f>IFERROR(IF(OR(F404="",F404=F403),"",VLOOKUP(F404,A!C$2:$F$469,MATCH($Q$1,A!C$1:$F$1),0)),0)</f>
        <v/>
      </c>
      <c r="H404" s="89" t="str">
        <f t="shared" si="57"/>
        <v/>
      </c>
      <c r="I404" s="90" t="str">
        <f t="shared" si="58"/>
        <v/>
      </c>
      <c r="J404" s="86" t="s">
        <v>404</v>
      </c>
      <c r="K404" s="87" t="str">
        <f>IFERROR(IF(J404="","",IF(J404=J403,"",VLOOKUP(J404,A!D$2:$F$469,MATCH($Q$1,A!D$1:$F$1),0))),0)</f>
        <v/>
      </c>
      <c r="L404" s="87" t="str">
        <f t="shared" si="59"/>
        <v/>
      </c>
      <c r="M404" s="94" t="str">
        <f t="shared" si="60"/>
        <v/>
      </c>
      <c r="N404" s="86" t="s">
        <v>407</v>
      </c>
      <c r="O404" s="86">
        <f t="shared" si="61"/>
        <v>17.5</v>
      </c>
      <c r="P404" s="86">
        <f t="shared" si="62"/>
        <v>0</v>
      </c>
      <c r="Q404" s="87">
        <v>35</v>
      </c>
      <c r="R404" s="95">
        <f>+IFERROR(VLOOKUP(N404,'Productos PD'!$C$2:$E$349,3,0),VLOOKUP(S404,'Productos PD'!$B$3:$D$349,3,0))</f>
        <v>0</v>
      </c>
    </row>
    <row r="405" spans="1:18" ht="45" x14ac:dyDescent="0.25">
      <c r="A405" s="87">
        <f t="shared" si="54"/>
        <v>4</v>
      </c>
      <c r="B405" s="86" t="s">
        <v>402</v>
      </c>
      <c r="C405" s="88" t="str">
        <f>IFERROR(IF(OR(B405="",B405=B404),"",VLOOKUP(B405,A!B$2:$F$469,MATCH($Q$1,A!B$1:$F$1),0)),0)</f>
        <v/>
      </c>
      <c r="D405" s="89" t="str">
        <f t="shared" si="55"/>
        <v/>
      </c>
      <c r="E405" s="90" t="str">
        <f t="shared" si="56"/>
        <v/>
      </c>
      <c r="F405" s="91" t="s">
        <v>403</v>
      </c>
      <c r="G405" s="88" t="str">
        <f>IFERROR(IF(OR(F405="",F405=F404),"",VLOOKUP(F405,A!C$2:$F$469,MATCH($Q$1,A!C$1:$F$1),0)),0)</f>
        <v/>
      </c>
      <c r="H405" s="89" t="str">
        <f t="shared" si="57"/>
        <v/>
      </c>
      <c r="I405" s="90" t="str">
        <f t="shared" si="58"/>
        <v/>
      </c>
      <c r="J405" s="86" t="s">
        <v>404</v>
      </c>
      <c r="K405" s="87" t="str">
        <f>IFERROR(IF(J405="","",IF(J405=J404,"",VLOOKUP(J405,A!D$2:$F$469,MATCH($Q$1,A!D$1:$F$1),0))),0)</f>
        <v/>
      </c>
      <c r="L405" s="87" t="str">
        <f t="shared" si="59"/>
        <v/>
      </c>
      <c r="M405" s="94" t="str">
        <f t="shared" si="60"/>
        <v/>
      </c>
      <c r="N405" s="86" t="s">
        <v>408</v>
      </c>
      <c r="O405" s="86">
        <f t="shared" si="61"/>
        <v>7.5</v>
      </c>
      <c r="P405" s="86">
        <f t="shared" si="62"/>
        <v>0</v>
      </c>
      <c r="Q405" s="87">
        <v>15</v>
      </c>
      <c r="R405" s="95">
        <f>+IFERROR(VLOOKUP(N405,'Productos PD'!$C$2:$E$349,3,0),VLOOKUP(S405,'Productos PD'!$B$3:$D$349,3,0))</f>
        <v>0</v>
      </c>
    </row>
    <row r="406" spans="1:18" ht="45" hidden="1" x14ac:dyDescent="0.25">
      <c r="A406" s="87">
        <f t="shared" si="54"/>
        <v>3</v>
      </c>
      <c r="B406" s="86" t="s">
        <v>402</v>
      </c>
      <c r="C406" s="88" t="str">
        <f>IFERROR(IF(OR(B406="",B406=B405),"",VLOOKUP(B406,A!B$2:$F$469,MATCH($Q$1,A!B$1:$F$1),0)),0)</f>
        <v/>
      </c>
      <c r="D406" s="89" t="str">
        <f t="shared" si="55"/>
        <v/>
      </c>
      <c r="E406" s="90" t="str">
        <f t="shared" si="56"/>
        <v/>
      </c>
      <c r="F406" s="91" t="s">
        <v>403</v>
      </c>
      <c r="G406" s="88" t="str">
        <f>IFERROR(IF(OR(F406="",F406=F405),"",VLOOKUP(F406,A!C$2:$F$469,MATCH($Q$1,A!C$1:$F$1),0)),0)</f>
        <v/>
      </c>
      <c r="H406" s="89" t="str">
        <f t="shared" si="57"/>
        <v/>
      </c>
      <c r="I406" s="90" t="str">
        <f t="shared" si="58"/>
        <v/>
      </c>
      <c r="J406" s="86" t="s">
        <v>409</v>
      </c>
      <c r="K406" s="87">
        <f>IFERROR(IF(J406="","",IF(J406=J405,"",VLOOKUP(J406,A!D$2:$F$469,MATCH($Q$1,A!D$1:$F$1),0))),0)</f>
        <v>50</v>
      </c>
      <c r="L406" s="87">
        <f t="shared" si="59"/>
        <v>0</v>
      </c>
      <c r="M406" s="94">
        <f t="shared" si="60"/>
        <v>0</v>
      </c>
      <c r="O406" s="86" t="str">
        <f t="shared" si="61"/>
        <v/>
      </c>
      <c r="P406" s="86" t="str">
        <f t="shared" si="62"/>
        <v/>
      </c>
      <c r="Q406" s="87">
        <v>50</v>
      </c>
      <c r="R406" s="95" t="e">
        <f>+IFERROR(VLOOKUP(N406,'Productos PD'!$C$2:$E$349,3,0),VLOOKUP(S406,'Productos PD'!$B$3:$D$349,3,0))</f>
        <v>#N/A</v>
      </c>
    </row>
    <row r="407" spans="1:18" ht="60" x14ac:dyDescent="0.25">
      <c r="A407" s="87">
        <f t="shared" si="54"/>
        <v>4</v>
      </c>
      <c r="B407" s="86" t="s">
        <v>402</v>
      </c>
      <c r="C407" s="88" t="str">
        <f>IFERROR(IF(OR(B407="",B407=B406),"",VLOOKUP(B407,A!B$2:$F$469,MATCH($Q$1,A!B$1:$F$1),0)),0)</f>
        <v/>
      </c>
      <c r="D407" s="89" t="str">
        <f t="shared" si="55"/>
        <v/>
      </c>
      <c r="E407" s="90" t="str">
        <f t="shared" si="56"/>
        <v/>
      </c>
      <c r="F407" s="91" t="s">
        <v>403</v>
      </c>
      <c r="G407" s="88" t="str">
        <f>IFERROR(IF(OR(F407="",F407=F406),"",VLOOKUP(F407,A!C$2:$F$469,MATCH($Q$1,A!C$1:$F$1),0)),0)</f>
        <v/>
      </c>
      <c r="H407" s="89" t="str">
        <f t="shared" si="57"/>
        <v/>
      </c>
      <c r="I407" s="90" t="str">
        <f t="shared" si="58"/>
        <v/>
      </c>
      <c r="J407" s="86" t="s">
        <v>409</v>
      </c>
      <c r="K407" s="87" t="str">
        <f>IFERROR(IF(J407="","",IF(J407=J406,"",VLOOKUP(J407,A!D$2:$F$469,MATCH($Q$1,A!D$1:$F$1),0))),0)</f>
        <v/>
      </c>
      <c r="L407" s="87" t="str">
        <f t="shared" si="59"/>
        <v/>
      </c>
      <c r="M407" s="94" t="str">
        <f t="shared" si="60"/>
        <v/>
      </c>
      <c r="N407" s="86" t="s">
        <v>823</v>
      </c>
      <c r="O407" s="86">
        <f t="shared" si="61"/>
        <v>5</v>
      </c>
      <c r="P407" s="86">
        <f t="shared" si="62"/>
        <v>0</v>
      </c>
      <c r="Q407" s="87">
        <v>10</v>
      </c>
      <c r="R407" s="95">
        <f>+IFERROR(VLOOKUP(N407,'Productos PD'!$C$2:$E$349,3,0),VLOOKUP(S407,'Productos PD'!$B$3:$D$349,3,0))</f>
        <v>0</v>
      </c>
    </row>
    <row r="408" spans="1:18" ht="75" x14ac:dyDescent="0.25">
      <c r="A408" s="87">
        <f t="shared" si="54"/>
        <v>4</v>
      </c>
      <c r="B408" s="86" t="s">
        <v>402</v>
      </c>
      <c r="C408" s="88" t="str">
        <f>IFERROR(IF(OR(B408="",B408=B407),"",VLOOKUP(B408,A!B$2:$F$469,MATCH($Q$1,A!B$1:$F$1),0)),0)</f>
        <v/>
      </c>
      <c r="D408" s="89" t="str">
        <f t="shared" si="55"/>
        <v/>
      </c>
      <c r="E408" s="90" t="str">
        <f t="shared" si="56"/>
        <v/>
      </c>
      <c r="F408" s="91" t="s">
        <v>403</v>
      </c>
      <c r="G408" s="88" t="str">
        <f>IFERROR(IF(OR(F408="",F408=F407),"",VLOOKUP(F408,A!C$2:$F$469,MATCH($Q$1,A!C$1:$F$1),0)),0)</f>
        <v/>
      </c>
      <c r="H408" s="89" t="str">
        <f t="shared" si="57"/>
        <v/>
      </c>
      <c r="I408" s="90" t="str">
        <f t="shared" si="58"/>
        <v/>
      </c>
      <c r="J408" s="86" t="s">
        <v>409</v>
      </c>
      <c r="K408" s="87" t="str">
        <f>IFERROR(IF(J408="","",IF(J408=J407,"",VLOOKUP(J408,A!D$2:$F$469,MATCH($Q$1,A!D$1:$F$1),0))),0)</f>
        <v/>
      </c>
      <c r="L408" s="87" t="str">
        <f t="shared" si="59"/>
        <v/>
      </c>
      <c r="M408" s="94" t="str">
        <f t="shared" si="60"/>
        <v/>
      </c>
      <c r="N408" s="86" t="s">
        <v>824</v>
      </c>
      <c r="O408" s="86">
        <f t="shared" si="61"/>
        <v>2.5</v>
      </c>
      <c r="P408" s="86">
        <f t="shared" si="62"/>
        <v>0</v>
      </c>
      <c r="Q408" s="87">
        <v>5</v>
      </c>
      <c r="R408" s="95">
        <f>+IFERROR(VLOOKUP(N408,'Productos PD'!$C$2:$E$349,3,0),VLOOKUP(S408,'Productos PD'!$B$3:$D$349,3,0))</f>
        <v>0</v>
      </c>
    </row>
    <row r="409" spans="1:18" ht="45" x14ac:dyDescent="0.25">
      <c r="A409" s="87">
        <f t="shared" si="54"/>
        <v>4</v>
      </c>
      <c r="B409" s="86" t="s">
        <v>402</v>
      </c>
      <c r="C409" s="88" t="str">
        <f>IFERROR(IF(OR(B409="",B409=B408),"",VLOOKUP(B409,A!B$2:$F$469,MATCH($Q$1,A!B$1:$F$1),0)),0)</f>
        <v/>
      </c>
      <c r="D409" s="89" t="str">
        <f t="shared" si="55"/>
        <v/>
      </c>
      <c r="E409" s="90" t="str">
        <f t="shared" si="56"/>
        <v/>
      </c>
      <c r="F409" s="91" t="s">
        <v>403</v>
      </c>
      <c r="G409" s="88" t="str">
        <f>IFERROR(IF(OR(F409="",F409=F408),"",VLOOKUP(F409,A!C$2:$F$469,MATCH($Q$1,A!C$1:$F$1),0)),0)</f>
        <v/>
      </c>
      <c r="H409" s="89" t="str">
        <f t="shared" si="57"/>
        <v/>
      </c>
      <c r="I409" s="90" t="str">
        <f t="shared" si="58"/>
        <v/>
      </c>
      <c r="J409" s="86" t="s">
        <v>409</v>
      </c>
      <c r="K409" s="87" t="str">
        <f>IFERROR(IF(J409="","",IF(J409=J408,"",VLOOKUP(J409,A!D$2:$F$469,MATCH($Q$1,A!D$1:$F$1),0))),0)</f>
        <v/>
      </c>
      <c r="L409" s="87" t="str">
        <f t="shared" si="59"/>
        <v/>
      </c>
      <c r="M409" s="94" t="str">
        <f t="shared" si="60"/>
        <v/>
      </c>
      <c r="N409" s="86" t="s">
        <v>822</v>
      </c>
      <c r="O409" s="86">
        <f t="shared" si="61"/>
        <v>2.5</v>
      </c>
      <c r="P409" s="86">
        <f t="shared" si="62"/>
        <v>0</v>
      </c>
      <c r="Q409" s="87">
        <v>5</v>
      </c>
      <c r="R409" s="95">
        <f>+IFERROR(VLOOKUP(N409,'Productos PD'!$C$2:$E$349,3,0),VLOOKUP(S409,'Productos PD'!$B$3:$D$349,3,0))</f>
        <v>0</v>
      </c>
    </row>
    <row r="410" spans="1:18" ht="45" x14ac:dyDescent="0.25">
      <c r="A410" s="87">
        <f t="shared" si="54"/>
        <v>4</v>
      </c>
      <c r="B410" s="86" t="s">
        <v>402</v>
      </c>
      <c r="C410" s="88" t="str">
        <f>IFERROR(IF(OR(B410="",B410=B409),"",VLOOKUP(B410,A!B$2:$F$469,MATCH($Q$1,A!B$1:$F$1),0)),0)</f>
        <v/>
      </c>
      <c r="D410" s="89" t="str">
        <f t="shared" si="55"/>
        <v/>
      </c>
      <c r="E410" s="90" t="str">
        <f t="shared" si="56"/>
        <v/>
      </c>
      <c r="F410" s="91" t="s">
        <v>403</v>
      </c>
      <c r="G410" s="88" t="str">
        <f>IFERROR(IF(OR(F410="",F410=F409),"",VLOOKUP(F410,A!C$2:$F$469,MATCH($Q$1,A!C$1:$F$1),0)),0)</f>
        <v/>
      </c>
      <c r="H410" s="89" t="str">
        <f t="shared" si="57"/>
        <v/>
      </c>
      <c r="I410" s="90" t="str">
        <f t="shared" si="58"/>
        <v/>
      </c>
      <c r="J410" s="86" t="s">
        <v>409</v>
      </c>
      <c r="K410" s="87" t="str">
        <f>IFERROR(IF(J410="","",IF(J410=J409,"",VLOOKUP(J410,A!D$2:$F$469,MATCH($Q$1,A!D$1:$F$1),0))),0)</f>
        <v/>
      </c>
      <c r="L410" s="87" t="str">
        <f t="shared" si="59"/>
        <v/>
      </c>
      <c r="M410" s="94" t="str">
        <f t="shared" si="60"/>
        <v/>
      </c>
      <c r="N410" s="86" t="s">
        <v>413</v>
      </c>
      <c r="O410" s="86">
        <f t="shared" si="61"/>
        <v>10</v>
      </c>
      <c r="P410" s="86">
        <f t="shared" si="62"/>
        <v>0</v>
      </c>
      <c r="Q410" s="87">
        <v>20</v>
      </c>
      <c r="R410" s="95">
        <f>+IFERROR(VLOOKUP(N410,'Productos PD'!$C$2:$E$349,3,0),VLOOKUP(S410,'Productos PD'!$B$3:$D$349,3,0))</f>
        <v>0</v>
      </c>
    </row>
    <row r="411" spans="1:18" ht="45" x14ac:dyDescent="0.25">
      <c r="A411" s="87">
        <f t="shared" si="54"/>
        <v>4</v>
      </c>
      <c r="B411" s="86" t="s">
        <v>402</v>
      </c>
      <c r="C411" s="88" t="str">
        <f>IFERROR(IF(OR(B411="",B411=B410),"",VLOOKUP(B411,A!B$2:$F$469,MATCH($Q$1,A!B$1:$F$1),0)),0)</f>
        <v/>
      </c>
      <c r="D411" s="89" t="str">
        <f t="shared" si="55"/>
        <v/>
      </c>
      <c r="E411" s="90" t="str">
        <f t="shared" si="56"/>
        <v/>
      </c>
      <c r="F411" s="91" t="s">
        <v>403</v>
      </c>
      <c r="G411" s="88" t="str">
        <f>IFERROR(IF(OR(F411="",F411=F410),"",VLOOKUP(F411,A!C$2:$F$469,MATCH($Q$1,A!C$1:$F$1),0)),0)</f>
        <v/>
      </c>
      <c r="H411" s="89" t="str">
        <f t="shared" si="57"/>
        <v/>
      </c>
      <c r="I411" s="90" t="str">
        <f t="shared" si="58"/>
        <v/>
      </c>
      <c r="J411" s="86" t="s">
        <v>409</v>
      </c>
      <c r="K411" s="87" t="str">
        <f>IFERROR(IF(J411="","",IF(J411=J410,"",VLOOKUP(J411,A!D$2:$F$469,MATCH($Q$1,A!D$1:$F$1),0))),0)</f>
        <v/>
      </c>
      <c r="L411" s="87" t="str">
        <f t="shared" si="59"/>
        <v/>
      </c>
      <c r="M411" s="94" t="str">
        <f t="shared" si="60"/>
        <v/>
      </c>
      <c r="N411" s="86" t="s">
        <v>821</v>
      </c>
      <c r="O411" s="86">
        <f t="shared" si="61"/>
        <v>30</v>
      </c>
      <c r="P411" s="86">
        <f t="shared" si="62"/>
        <v>0</v>
      </c>
      <c r="Q411" s="87">
        <v>60</v>
      </c>
      <c r="R411" s="95">
        <f>+IFERROR(VLOOKUP(N411,'Productos PD'!$C$2:$E$349,3,0),VLOOKUP(S411,'Productos PD'!$B$3:$D$349,3,0))</f>
        <v>0</v>
      </c>
    </row>
    <row r="412" spans="1:18" ht="45" hidden="1" x14ac:dyDescent="0.25">
      <c r="A412" s="87">
        <f t="shared" si="54"/>
        <v>2</v>
      </c>
      <c r="B412" s="86" t="s">
        <v>402</v>
      </c>
      <c r="C412" s="88" t="str">
        <f>IFERROR(IF(OR(B412="",B412=B411),"",VLOOKUP(B412,A!B$2:$F$469,MATCH($Q$1,A!B$1:$F$1),0)),0)</f>
        <v/>
      </c>
      <c r="D412" s="89" t="str">
        <f t="shared" si="55"/>
        <v/>
      </c>
      <c r="E412" s="90" t="str">
        <f t="shared" si="56"/>
        <v/>
      </c>
      <c r="F412" s="91" t="s">
        <v>415</v>
      </c>
      <c r="G412" s="88">
        <f>IFERROR(IF(OR(F412="",F412=F411),"",VLOOKUP(F412,A!C$2:$F$469,MATCH($Q$1,A!C$1:$F$1),0)),0)</f>
        <v>6</v>
      </c>
      <c r="H412" s="89">
        <f t="shared" si="57"/>
        <v>0</v>
      </c>
      <c r="I412" s="90">
        <f t="shared" si="58"/>
        <v>0</v>
      </c>
      <c r="K412" s="87" t="str">
        <f>IFERROR(IF(J412="","",IF(J412=J411,"",VLOOKUP(J412,A!D$2:$F$469,MATCH($Q$1,A!D$1:$F$1),0))),0)</f>
        <v/>
      </c>
      <c r="L412" s="87" t="str">
        <f t="shared" si="59"/>
        <v/>
      </c>
      <c r="M412" s="94" t="str">
        <f t="shared" si="60"/>
        <v/>
      </c>
      <c r="O412" s="86" t="str">
        <f t="shared" si="61"/>
        <v/>
      </c>
      <c r="P412" s="86" t="str">
        <f t="shared" si="62"/>
        <v/>
      </c>
      <c r="Q412" s="87">
        <v>6</v>
      </c>
      <c r="R412" s="95" t="e">
        <f>+IFERROR(VLOOKUP(N412,'Productos PD'!$C$2:$E$349,3,0),VLOOKUP(S412,'Productos PD'!$B$3:$D$349,3,0))</f>
        <v>#N/A</v>
      </c>
    </row>
    <row r="413" spans="1:18" ht="45" hidden="1" x14ac:dyDescent="0.25">
      <c r="A413" s="87">
        <f t="shared" si="54"/>
        <v>3</v>
      </c>
      <c r="B413" s="86" t="s">
        <v>402</v>
      </c>
      <c r="C413" s="88" t="str">
        <f>IFERROR(IF(OR(B413="",B413=B412),"",VLOOKUP(B413,A!B$2:$F$469,MATCH($Q$1,A!B$1:$F$1),0)),0)</f>
        <v/>
      </c>
      <c r="D413" s="89" t="str">
        <f t="shared" si="55"/>
        <v/>
      </c>
      <c r="E413" s="90" t="str">
        <f t="shared" si="56"/>
        <v/>
      </c>
      <c r="F413" s="91" t="s">
        <v>415</v>
      </c>
      <c r="G413" s="88" t="str">
        <f>IFERROR(IF(OR(F413="",F413=F412),"",VLOOKUP(F413,A!C$2:$F$469,MATCH($Q$1,A!C$1:$F$1),0)),0)</f>
        <v/>
      </c>
      <c r="H413" s="89" t="str">
        <f t="shared" si="57"/>
        <v/>
      </c>
      <c r="I413" s="90" t="str">
        <f t="shared" si="58"/>
        <v/>
      </c>
      <c r="J413" s="86" t="s">
        <v>416</v>
      </c>
      <c r="K413" s="87">
        <f>IFERROR(IF(J413="","",IF(J413=J412,"",VLOOKUP(J413,A!D$2:$F$469,MATCH($Q$1,A!D$1:$F$1),0))),0)</f>
        <v>50</v>
      </c>
      <c r="L413" s="87">
        <f t="shared" si="59"/>
        <v>0</v>
      </c>
      <c r="M413" s="94">
        <f t="shared" si="60"/>
        <v>0</v>
      </c>
      <c r="O413" s="86" t="str">
        <f t="shared" si="61"/>
        <v/>
      </c>
      <c r="P413" s="86" t="str">
        <f t="shared" si="62"/>
        <v/>
      </c>
      <c r="Q413" s="87">
        <v>50</v>
      </c>
      <c r="R413" s="95" t="e">
        <f>+IFERROR(VLOOKUP(N413,'Productos PD'!$C$2:$E$349,3,0),VLOOKUP(S413,'Productos PD'!$B$3:$D$349,3,0))</f>
        <v>#N/A</v>
      </c>
    </row>
    <row r="414" spans="1:18" ht="45" x14ac:dyDescent="0.25">
      <c r="A414" s="87">
        <f t="shared" si="54"/>
        <v>4</v>
      </c>
      <c r="B414" s="86" t="s">
        <v>402</v>
      </c>
      <c r="C414" s="88" t="str">
        <f>IFERROR(IF(OR(B414="",B414=B413),"",VLOOKUP(B414,A!B$2:$F$469,MATCH($Q$1,A!B$1:$F$1),0)),0)</f>
        <v/>
      </c>
      <c r="D414" s="89" t="str">
        <f t="shared" si="55"/>
        <v/>
      </c>
      <c r="E414" s="90" t="str">
        <f t="shared" si="56"/>
        <v/>
      </c>
      <c r="F414" s="91" t="s">
        <v>415</v>
      </c>
      <c r="G414" s="88" t="str">
        <f>IFERROR(IF(OR(F414="",F414=F413),"",VLOOKUP(F414,A!C$2:$F$469,MATCH($Q$1,A!C$1:$F$1),0)),0)</f>
        <v/>
      </c>
      <c r="H414" s="89" t="str">
        <f t="shared" si="57"/>
        <v/>
      </c>
      <c r="I414" s="90" t="str">
        <f t="shared" si="58"/>
        <v/>
      </c>
      <c r="J414" s="86" t="s">
        <v>416</v>
      </c>
      <c r="K414" s="87" t="str">
        <f>IFERROR(IF(J414="","",IF(J414=J413,"",VLOOKUP(J414,A!D$2:$F$469,MATCH($Q$1,A!D$1:$F$1),0))),0)</f>
        <v/>
      </c>
      <c r="L414" s="87" t="str">
        <f t="shared" si="59"/>
        <v/>
      </c>
      <c r="M414" s="94" t="str">
        <f t="shared" si="60"/>
        <v/>
      </c>
      <c r="N414" s="86" t="s">
        <v>417</v>
      </c>
      <c r="O414" s="86">
        <f t="shared" si="61"/>
        <v>20</v>
      </c>
      <c r="P414" s="86">
        <f t="shared" si="62"/>
        <v>0</v>
      </c>
      <c r="Q414" s="87">
        <v>40</v>
      </c>
      <c r="R414" s="95">
        <f>+IFERROR(VLOOKUP(N414,'Productos PD'!$C$2:$E$349,3,0),VLOOKUP(S414,'Productos PD'!$B$3:$D$349,3,0))</f>
        <v>0</v>
      </c>
    </row>
    <row r="415" spans="1:18" ht="45" x14ac:dyDescent="0.25">
      <c r="A415" s="87">
        <f t="shared" si="54"/>
        <v>4</v>
      </c>
      <c r="B415" s="86" t="s">
        <v>402</v>
      </c>
      <c r="C415" s="88" t="str">
        <f>IFERROR(IF(OR(B415="",B415=B414),"",VLOOKUP(B415,A!B$2:$F$469,MATCH($Q$1,A!B$1:$F$1),0)),0)</f>
        <v/>
      </c>
      <c r="D415" s="89" t="str">
        <f t="shared" si="55"/>
        <v/>
      </c>
      <c r="E415" s="90" t="str">
        <f t="shared" si="56"/>
        <v/>
      </c>
      <c r="F415" s="91" t="s">
        <v>415</v>
      </c>
      <c r="G415" s="88" t="str">
        <f>IFERROR(IF(OR(F415="",F415=F414),"",VLOOKUP(F415,A!C$2:$F$469,MATCH($Q$1,A!C$1:$F$1),0)),0)</f>
        <v/>
      </c>
      <c r="H415" s="89" t="str">
        <f t="shared" si="57"/>
        <v/>
      </c>
      <c r="I415" s="90" t="str">
        <f t="shared" si="58"/>
        <v/>
      </c>
      <c r="J415" s="86" t="s">
        <v>416</v>
      </c>
      <c r="K415" s="87" t="str">
        <f>IFERROR(IF(J415="","",IF(J415=J414,"",VLOOKUP(J415,A!D$2:$F$469,MATCH($Q$1,A!D$1:$F$1),0))),0)</f>
        <v/>
      </c>
      <c r="L415" s="87" t="str">
        <f t="shared" si="59"/>
        <v/>
      </c>
      <c r="M415" s="94" t="str">
        <f t="shared" si="60"/>
        <v/>
      </c>
      <c r="N415" s="86" t="s">
        <v>418</v>
      </c>
      <c r="O415" s="86">
        <f t="shared" si="61"/>
        <v>2.5</v>
      </c>
      <c r="P415" s="86">
        <f t="shared" si="62"/>
        <v>0</v>
      </c>
      <c r="Q415" s="87">
        <v>5</v>
      </c>
      <c r="R415" s="95">
        <f>+IFERROR(VLOOKUP(N415,'Productos PD'!$C$2:$E$349,3,0),VLOOKUP(S415,'Productos PD'!$B$3:$D$349,3,0))</f>
        <v>0</v>
      </c>
    </row>
    <row r="416" spans="1:18" ht="45" x14ac:dyDescent="0.25">
      <c r="A416" s="87">
        <f t="shared" si="54"/>
        <v>4</v>
      </c>
      <c r="B416" s="86" t="s">
        <v>402</v>
      </c>
      <c r="C416" s="88" t="str">
        <f>IFERROR(IF(OR(B416="",B416=B415),"",VLOOKUP(B416,A!B$2:$F$469,MATCH($Q$1,A!B$1:$F$1),0)),0)</f>
        <v/>
      </c>
      <c r="D416" s="89" t="str">
        <f t="shared" si="55"/>
        <v/>
      </c>
      <c r="E416" s="90" t="str">
        <f t="shared" si="56"/>
        <v/>
      </c>
      <c r="F416" s="91" t="s">
        <v>415</v>
      </c>
      <c r="G416" s="88" t="str">
        <f>IFERROR(IF(OR(F416="",F416=F415),"",VLOOKUP(F416,A!C$2:$F$469,MATCH($Q$1,A!C$1:$F$1),0)),0)</f>
        <v/>
      </c>
      <c r="H416" s="89" t="str">
        <f t="shared" si="57"/>
        <v/>
      </c>
      <c r="I416" s="90" t="str">
        <f t="shared" si="58"/>
        <v/>
      </c>
      <c r="J416" s="86" t="s">
        <v>416</v>
      </c>
      <c r="K416" s="87" t="str">
        <f>IFERROR(IF(J416="","",IF(J416=J415,"",VLOOKUP(J416,A!D$2:$F$469,MATCH($Q$1,A!D$1:$F$1),0))),0)</f>
        <v/>
      </c>
      <c r="L416" s="87" t="str">
        <f t="shared" si="59"/>
        <v/>
      </c>
      <c r="M416" s="94" t="str">
        <f t="shared" si="60"/>
        <v/>
      </c>
      <c r="N416" s="86" t="s">
        <v>419</v>
      </c>
      <c r="O416" s="86">
        <f t="shared" si="61"/>
        <v>7.5</v>
      </c>
      <c r="P416" s="86">
        <f t="shared" si="62"/>
        <v>0</v>
      </c>
      <c r="Q416" s="87">
        <v>15</v>
      </c>
      <c r="R416" s="95">
        <f>+IFERROR(VLOOKUP(N416,'Productos PD'!$C$2:$E$349,3,0),VLOOKUP(S416,'Productos PD'!$B$3:$D$349,3,0))</f>
        <v>0</v>
      </c>
    </row>
    <row r="417" spans="1:18" ht="45" x14ac:dyDescent="0.25">
      <c r="A417" s="87">
        <f t="shared" si="54"/>
        <v>4</v>
      </c>
      <c r="B417" s="86" t="s">
        <v>402</v>
      </c>
      <c r="C417" s="88" t="str">
        <f>IFERROR(IF(OR(B417="",B417=B416),"",VLOOKUP(B417,A!B$2:$F$469,MATCH($Q$1,A!B$1:$F$1),0)),0)</f>
        <v/>
      </c>
      <c r="D417" s="89" t="str">
        <f t="shared" si="55"/>
        <v/>
      </c>
      <c r="E417" s="90" t="str">
        <f t="shared" si="56"/>
        <v/>
      </c>
      <c r="F417" s="91" t="s">
        <v>415</v>
      </c>
      <c r="G417" s="88" t="str">
        <f>IFERROR(IF(OR(F417="",F417=F416),"",VLOOKUP(F417,A!C$2:$F$469,MATCH($Q$1,A!C$1:$F$1),0)),0)</f>
        <v/>
      </c>
      <c r="H417" s="89" t="str">
        <f t="shared" si="57"/>
        <v/>
      </c>
      <c r="I417" s="90" t="str">
        <f t="shared" si="58"/>
        <v/>
      </c>
      <c r="J417" s="86" t="s">
        <v>416</v>
      </c>
      <c r="K417" s="87" t="str">
        <f>IFERROR(IF(J417="","",IF(J417=J416,"",VLOOKUP(J417,A!D$2:$F$469,MATCH($Q$1,A!D$1:$F$1),0))),0)</f>
        <v/>
      </c>
      <c r="L417" s="87" t="str">
        <f t="shared" si="59"/>
        <v/>
      </c>
      <c r="M417" s="94" t="str">
        <f t="shared" si="60"/>
        <v/>
      </c>
      <c r="N417" s="86" t="s">
        <v>835</v>
      </c>
      <c r="O417" s="86">
        <f t="shared" si="61"/>
        <v>20</v>
      </c>
      <c r="P417" s="86">
        <f t="shared" si="62"/>
        <v>0</v>
      </c>
      <c r="Q417" s="87">
        <v>40</v>
      </c>
      <c r="R417" s="95">
        <f>+IFERROR(VLOOKUP(N417,'Productos PD'!$C$2:$E$349,3,0),VLOOKUP(S417,'Productos PD'!$B$3:$D$349,3,0))</f>
        <v>0</v>
      </c>
    </row>
    <row r="418" spans="1:18" ht="45" hidden="1" x14ac:dyDescent="0.25">
      <c r="A418" s="87">
        <f t="shared" si="54"/>
        <v>3</v>
      </c>
      <c r="B418" s="86" t="s">
        <v>402</v>
      </c>
      <c r="C418" s="88" t="str">
        <f>IFERROR(IF(OR(B418="",B418=B417),"",VLOOKUP(B418,A!B$2:$F$469,MATCH($Q$1,A!B$1:$F$1),0)),0)</f>
        <v/>
      </c>
      <c r="D418" s="89" t="str">
        <f t="shared" si="55"/>
        <v/>
      </c>
      <c r="E418" s="90" t="str">
        <f t="shared" si="56"/>
        <v/>
      </c>
      <c r="F418" s="91" t="s">
        <v>415</v>
      </c>
      <c r="G418" s="88" t="str">
        <f>IFERROR(IF(OR(F418="",F418=F417),"",VLOOKUP(F418,A!C$2:$F$469,MATCH($Q$1,A!C$1:$F$1),0)),0)</f>
        <v/>
      </c>
      <c r="H418" s="89" t="str">
        <f t="shared" si="57"/>
        <v/>
      </c>
      <c r="I418" s="90" t="str">
        <f t="shared" si="58"/>
        <v/>
      </c>
      <c r="J418" s="86" t="s">
        <v>421</v>
      </c>
      <c r="K418" s="87">
        <f>IFERROR(IF(J418="","",IF(J418=J417,"",VLOOKUP(J418,A!D$2:$F$469,MATCH($Q$1,A!D$1:$F$1),0))),0)</f>
        <v>50</v>
      </c>
      <c r="L418" s="87">
        <f t="shared" si="59"/>
        <v>0</v>
      </c>
      <c r="M418" s="94">
        <f t="shared" si="60"/>
        <v>0</v>
      </c>
      <c r="O418" s="86" t="str">
        <f t="shared" si="61"/>
        <v/>
      </c>
      <c r="P418" s="86" t="str">
        <f t="shared" si="62"/>
        <v/>
      </c>
      <c r="Q418" s="87">
        <v>50</v>
      </c>
      <c r="R418" s="95" t="e">
        <f>+IFERROR(VLOOKUP(N418,'Productos PD'!$C$2:$E$349,3,0),VLOOKUP(S418,'Productos PD'!$B$3:$D$349,3,0))</f>
        <v>#N/A</v>
      </c>
    </row>
    <row r="419" spans="1:18" ht="45" x14ac:dyDescent="0.25">
      <c r="A419" s="87">
        <f t="shared" si="54"/>
        <v>4</v>
      </c>
      <c r="B419" s="86" t="s">
        <v>402</v>
      </c>
      <c r="C419" s="88" t="str">
        <f>IFERROR(IF(OR(B419="",B419=B418),"",VLOOKUP(B419,A!B$2:$F$469,MATCH($Q$1,A!B$1:$F$1),0)),0)</f>
        <v/>
      </c>
      <c r="D419" s="89" t="str">
        <f t="shared" si="55"/>
        <v/>
      </c>
      <c r="E419" s="90" t="str">
        <f t="shared" si="56"/>
        <v/>
      </c>
      <c r="F419" s="91" t="s">
        <v>415</v>
      </c>
      <c r="G419" s="88" t="str">
        <f>IFERROR(IF(OR(F419="",F419=F418),"",VLOOKUP(F419,A!C$2:$F$469,MATCH($Q$1,A!C$1:$F$1),0)),0)</f>
        <v/>
      </c>
      <c r="H419" s="89" t="str">
        <f t="shared" si="57"/>
        <v/>
      </c>
      <c r="I419" s="90" t="str">
        <f t="shared" si="58"/>
        <v/>
      </c>
      <c r="J419" s="86" t="s">
        <v>421</v>
      </c>
      <c r="K419" s="87" t="str">
        <f>IFERROR(IF(J419="","",IF(J419=J418,"",VLOOKUP(J419,A!D$2:$F$469,MATCH($Q$1,A!D$1:$F$1),0))),0)</f>
        <v/>
      </c>
      <c r="L419" s="87" t="str">
        <f t="shared" si="59"/>
        <v/>
      </c>
      <c r="M419" s="94" t="str">
        <f t="shared" si="60"/>
        <v/>
      </c>
      <c r="N419" s="86" t="s">
        <v>422</v>
      </c>
      <c r="O419" s="86">
        <f t="shared" si="61"/>
        <v>17.5</v>
      </c>
      <c r="P419" s="86">
        <f t="shared" si="62"/>
        <v>0</v>
      </c>
      <c r="Q419" s="87">
        <v>35</v>
      </c>
      <c r="R419" s="95">
        <f>+IFERROR(VLOOKUP(N419,'Productos PD'!$C$2:$E$349,3,0),VLOOKUP(S419,'Productos PD'!$B$3:$D$349,3,0))</f>
        <v>0</v>
      </c>
    </row>
    <row r="420" spans="1:18" ht="45" x14ac:dyDescent="0.25">
      <c r="A420" s="87">
        <f t="shared" si="54"/>
        <v>4</v>
      </c>
      <c r="B420" s="86" t="s">
        <v>402</v>
      </c>
      <c r="C420" s="88" t="str">
        <f>IFERROR(IF(OR(B420="",B420=B419),"",VLOOKUP(B420,A!B$2:$F$469,MATCH($Q$1,A!B$1:$F$1),0)),0)</f>
        <v/>
      </c>
      <c r="D420" s="89" t="str">
        <f t="shared" si="55"/>
        <v/>
      </c>
      <c r="E420" s="90" t="str">
        <f t="shared" si="56"/>
        <v/>
      </c>
      <c r="F420" s="91" t="s">
        <v>415</v>
      </c>
      <c r="G420" s="88" t="str">
        <f>IFERROR(IF(OR(F420="",F420=F419),"",VLOOKUP(F420,A!C$2:$F$469,MATCH($Q$1,A!C$1:$F$1),0)),0)</f>
        <v/>
      </c>
      <c r="H420" s="89" t="str">
        <f t="shared" si="57"/>
        <v/>
      </c>
      <c r="I420" s="90" t="str">
        <f t="shared" si="58"/>
        <v/>
      </c>
      <c r="J420" s="86" t="s">
        <v>421</v>
      </c>
      <c r="K420" s="87" t="str">
        <f>IFERROR(IF(J420="","",IF(J420=J419,"",VLOOKUP(J420,A!D$2:$F$469,MATCH($Q$1,A!D$1:$F$1),0))),0)</f>
        <v/>
      </c>
      <c r="L420" s="87" t="str">
        <f t="shared" si="59"/>
        <v/>
      </c>
      <c r="M420" s="94" t="str">
        <f t="shared" si="60"/>
        <v/>
      </c>
      <c r="N420" s="86" t="s">
        <v>834</v>
      </c>
      <c r="O420" s="86">
        <f t="shared" si="61"/>
        <v>12.5</v>
      </c>
      <c r="P420" s="86">
        <f t="shared" si="62"/>
        <v>0</v>
      </c>
      <c r="Q420" s="87">
        <v>25</v>
      </c>
      <c r="R420" s="95">
        <f>+IFERROR(VLOOKUP(N420,'Productos PD'!$C$2:$E$349,3,0),VLOOKUP(S420,'Productos PD'!$B$3:$D$349,3,0))</f>
        <v>0</v>
      </c>
    </row>
    <row r="421" spans="1:18" ht="45" x14ac:dyDescent="0.25">
      <c r="A421" s="87">
        <f t="shared" si="54"/>
        <v>4</v>
      </c>
      <c r="B421" s="86" t="s">
        <v>402</v>
      </c>
      <c r="C421" s="88" t="str">
        <f>IFERROR(IF(OR(B421="",B421=B420),"",VLOOKUP(B421,A!B$2:$F$469,MATCH($Q$1,A!B$1:$F$1),0)),0)</f>
        <v/>
      </c>
      <c r="D421" s="89" t="str">
        <f t="shared" si="55"/>
        <v/>
      </c>
      <c r="E421" s="90" t="str">
        <f t="shared" si="56"/>
        <v/>
      </c>
      <c r="F421" s="91" t="s">
        <v>415</v>
      </c>
      <c r="G421" s="88" t="str">
        <f>IFERROR(IF(OR(F421="",F421=F420),"",VLOOKUP(F421,A!C$2:$F$469,MATCH($Q$1,A!C$1:$F$1),0)),0)</f>
        <v/>
      </c>
      <c r="H421" s="89" t="str">
        <f t="shared" si="57"/>
        <v/>
      </c>
      <c r="I421" s="90" t="str">
        <f t="shared" si="58"/>
        <v/>
      </c>
      <c r="J421" s="86" t="s">
        <v>421</v>
      </c>
      <c r="K421" s="87" t="str">
        <f>IFERROR(IF(J421="","",IF(J421=J420,"",VLOOKUP(J421,A!D$2:$F$469,MATCH($Q$1,A!D$1:$F$1),0))),0)</f>
        <v/>
      </c>
      <c r="L421" s="87" t="str">
        <f t="shared" si="59"/>
        <v/>
      </c>
      <c r="M421" s="94" t="str">
        <f t="shared" si="60"/>
        <v/>
      </c>
      <c r="N421" s="86" t="s">
        <v>833</v>
      </c>
      <c r="O421" s="86">
        <f t="shared" si="61"/>
        <v>20</v>
      </c>
      <c r="P421" s="86">
        <f t="shared" si="62"/>
        <v>0</v>
      </c>
      <c r="Q421" s="87">
        <v>40</v>
      </c>
      <c r="R421" s="95">
        <f>+IFERROR(VLOOKUP(N421,'Productos PD'!$C$2:$E$349,3,0),VLOOKUP(S421,'Productos PD'!$B$3:$D$349,3,0))</f>
        <v>0</v>
      </c>
    </row>
    <row r="422" spans="1:18" ht="45" hidden="1" x14ac:dyDescent="0.25">
      <c r="A422" s="87">
        <f t="shared" si="54"/>
        <v>2</v>
      </c>
      <c r="B422" s="86" t="s">
        <v>402</v>
      </c>
      <c r="C422" s="88" t="str">
        <f>IFERROR(IF(OR(B422="",B422=B421),"",VLOOKUP(B422,A!B$2:$F$469,MATCH($Q$1,A!B$1:$F$1),0)),0)</f>
        <v/>
      </c>
      <c r="D422" s="89" t="str">
        <f t="shared" si="55"/>
        <v/>
      </c>
      <c r="E422" s="90" t="str">
        <f t="shared" si="56"/>
        <v/>
      </c>
      <c r="F422" s="91" t="s">
        <v>425</v>
      </c>
      <c r="G422" s="88">
        <f>IFERROR(IF(OR(F422="",F422=F421),"",VLOOKUP(F422,A!C$2:$F$469,MATCH($Q$1,A!C$1:$F$1),0)),0)</f>
        <v>9</v>
      </c>
      <c r="H422" s="89">
        <f t="shared" si="57"/>
        <v>0</v>
      </c>
      <c r="I422" s="90">
        <f t="shared" si="58"/>
        <v>0</v>
      </c>
      <c r="K422" s="87" t="str">
        <f>IFERROR(IF(J422="","",IF(J422=J421,"",VLOOKUP(J422,A!D$2:$F$469,MATCH($Q$1,A!D$1:$F$1),0))),0)</f>
        <v/>
      </c>
      <c r="L422" s="87" t="str">
        <f t="shared" si="59"/>
        <v/>
      </c>
      <c r="M422" s="94" t="str">
        <f t="shared" si="60"/>
        <v/>
      </c>
      <c r="O422" s="86" t="str">
        <f t="shared" si="61"/>
        <v/>
      </c>
      <c r="P422" s="86" t="str">
        <f t="shared" si="62"/>
        <v/>
      </c>
      <c r="Q422" s="87">
        <v>9</v>
      </c>
      <c r="R422" s="95" t="e">
        <f>+IFERROR(VLOOKUP(N422,'Productos PD'!$C$2:$E$349,3,0),VLOOKUP(S422,'Productos PD'!$B$3:$D$349,3,0))</f>
        <v>#N/A</v>
      </c>
    </row>
    <row r="423" spans="1:18" ht="45" hidden="1" x14ac:dyDescent="0.25">
      <c r="A423" s="87">
        <f t="shared" si="54"/>
        <v>3</v>
      </c>
      <c r="B423" s="86" t="s">
        <v>402</v>
      </c>
      <c r="C423" s="88" t="str">
        <f>IFERROR(IF(OR(B423="",B423=B422),"",VLOOKUP(B423,A!B$2:$F$469,MATCH($Q$1,A!B$1:$F$1),0)),0)</f>
        <v/>
      </c>
      <c r="D423" s="89" t="str">
        <f t="shared" si="55"/>
        <v/>
      </c>
      <c r="E423" s="90" t="str">
        <f t="shared" si="56"/>
        <v/>
      </c>
      <c r="F423" s="91" t="s">
        <v>425</v>
      </c>
      <c r="G423" s="88" t="str">
        <f>IFERROR(IF(OR(F423="",F423=F422),"",VLOOKUP(F423,A!C$2:$F$469,MATCH($Q$1,A!C$1:$F$1),0)),0)</f>
        <v/>
      </c>
      <c r="H423" s="89" t="str">
        <f t="shared" si="57"/>
        <v/>
      </c>
      <c r="I423" s="90" t="str">
        <f t="shared" si="58"/>
        <v/>
      </c>
      <c r="J423" s="86" t="s">
        <v>426</v>
      </c>
      <c r="K423" s="87">
        <f>IFERROR(IF(J423="","",IF(J423=J422,"",VLOOKUP(J423,A!D$2:$F$469,MATCH($Q$1,A!D$1:$F$1),0))),0)</f>
        <v>100</v>
      </c>
      <c r="L423" s="87">
        <f t="shared" si="59"/>
        <v>0</v>
      </c>
      <c r="M423" s="94">
        <f t="shared" si="60"/>
        <v>0</v>
      </c>
      <c r="O423" s="86" t="str">
        <f t="shared" si="61"/>
        <v/>
      </c>
      <c r="P423" s="86" t="str">
        <f t="shared" si="62"/>
        <v/>
      </c>
      <c r="Q423" s="87">
        <v>100</v>
      </c>
      <c r="R423" s="95" t="e">
        <f>+IFERROR(VLOOKUP(N423,'Productos PD'!$C$2:$E$349,3,0),VLOOKUP(S423,'Productos PD'!$B$3:$D$349,3,0))</f>
        <v>#N/A</v>
      </c>
    </row>
    <row r="424" spans="1:18" ht="45" x14ac:dyDescent="0.25">
      <c r="A424" s="87">
        <f t="shared" si="54"/>
        <v>4</v>
      </c>
      <c r="B424" s="86" t="s">
        <v>402</v>
      </c>
      <c r="C424" s="88" t="str">
        <f>IFERROR(IF(OR(B424="",B424=B423),"",VLOOKUP(B424,A!B$2:$F$469,MATCH($Q$1,A!B$1:$F$1),0)),0)</f>
        <v/>
      </c>
      <c r="D424" s="89" t="str">
        <f t="shared" si="55"/>
        <v/>
      </c>
      <c r="E424" s="90" t="str">
        <f t="shared" si="56"/>
        <v/>
      </c>
      <c r="F424" s="91" t="s">
        <v>425</v>
      </c>
      <c r="G424" s="88" t="str">
        <f>IFERROR(IF(OR(F424="",F424=F423),"",VLOOKUP(F424,A!C$2:$F$469,MATCH($Q$1,A!C$1:$F$1),0)),0)</f>
        <v/>
      </c>
      <c r="H424" s="89" t="str">
        <f t="shared" si="57"/>
        <v/>
      </c>
      <c r="I424" s="90" t="str">
        <f t="shared" si="58"/>
        <v/>
      </c>
      <c r="J424" s="86" t="s">
        <v>426</v>
      </c>
      <c r="K424" s="87" t="str">
        <f>IFERROR(IF(J424="","",IF(J424=J423,"",VLOOKUP(J424,A!D$2:$F$469,MATCH($Q$1,A!D$1:$F$1),0))),0)</f>
        <v/>
      </c>
      <c r="L424" s="87" t="str">
        <f t="shared" si="59"/>
        <v/>
      </c>
      <c r="M424" s="94" t="str">
        <f t="shared" si="60"/>
        <v/>
      </c>
      <c r="N424" s="86" t="s">
        <v>427</v>
      </c>
      <c r="O424" s="86">
        <f t="shared" si="61"/>
        <v>3.3610000000000002</v>
      </c>
      <c r="P424" s="86">
        <f t="shared" si="62"/>
        <v>0</v>
      </c>
      <c r="Q424" s="87">
        <v>3.3610000000000002</v>
      </c>
      <c r="R424" s="95">
        <f>+IFERROR(VLOOKUP(N424,'Productos PD'!$C$2:$E$349,3,0),VLOOKUP(S424,'Productos PD'!$B$3:$D$349,3,0))</f>
        <v>0</v>
      </c>
    </row>
    <row r="425" spans="1:18" ht="60" x14ac:dyDescent="0.25">
      <c r="A425" s="87">
        <f t="shared" si="54"/>
        <v>4</v>
      </c>
      <c r="B425" s="86" t="s">
        <v>402</v>
      </c>
      <c r="C425" s="88" t="str">
        <f>IFERROR(IF(OR(B425="",B425=B424),"",VLOOKUP(B425,A!B$2:$F$469,MATCH($Q$1,A!B$1:$F$1),0)),0)</f>
        <v/>
      </c>
      <c r="D425" s="89" t="str">
        <f t="shared" si="55"/>
        <v/>
      </c>
      <c r="E425" s="90" t="str">
        <f t="shared" si="56"/>
        <v/>
      </c>
      <c r="F425" s="91" t="s">
        <v>425</v>
      </c>
      <c r="G425" s="88" t="str">
        <f>IFERROR(IF(OR(F425="",F425=F424),"",VLOOKUP(F425,A!C$2:$F$469,MATCH($Q$1,A!C$1:$F$1),0)),0)</f>
        <v/>
      </c>
      <c r="H425" s="89" t="str">
        <f t="shared" si="57"/>
        <v/>
      </c>
      <c r="I425" s="90" t="str">
        <f t="shared" si="58"/>
        <v/>
      </c>
      <c r="J425" s="86" t="s">
        <v>426</v>
      </c>
      <c r="K425" s="87" t="str">
        <f>IFERROR(IF(J425="","",IF(J425=J424,"",VLOOKUP(J425,A!D$2:$F$469,MATCH($Q$1,A!D$1:$F$1),0))),0)</f>
        <v/>
      </c>
      <c r="L425" s="87" t="str">
        <f t="shared" si="59"/>
        <v/>
      </c>
      <c r="M425" s="94" t="str">
        <f t="shared" si="60"/>
        <v/>
      </c>
      <c r="N425" s="86" t="s">
        <v>820</v>
      </c>
      <c r="O425" s="86">
        <f t="shared" si="61"/>
        <v>8.9339999999999993</v>
      </c>
      <c r="P425" s="86">
        <f t="shared" si="62"/>
        <v>0</v>
      </c>
      <c r="Q425" s="87">
        <v>8.9339999999999993</v>
      </c>
      <c r="R425" s="95">
        <f>+IFERROR(VLOOKUP(N425,'Productos PD'!$C$2:$E$349,3,0),VLOOKUP(S425,'Productos PD'!$B$3:$D$349,3,0))</f>
        <v>0</v>
      </c>
    </row>
    <row r="426" spans="1:18" ht="45" x14ac:dyDescent="0.25">
      <c r="A426" s="87">
        <f t="shared" si="54"/>
        <v>4</v>
      </c>
      <c r="B426" s="86" t="s">
        <v>402</v>
      </c>
      <c r="C426" s="88" t="str">
        <f>IFERROR(IF(OR(B426="",B426=B425),"",VLOOKUP(B426,A!B$2:$F$469,MATCH($Q$1,A!B$1:$F$1),0)),0)</f>
        <v/>
      </c>
      <c r="D426" s="89" t="str">
        <f t="shared" si="55"/>
        <v/>
      </c>
      <c r="E426" s="90" t="str">
        <f t="shared" si="56"/>
        <v/>
      </c>
      <c r="F426" s="91" t="s">
        <v>425</v>
      </c>
      <c r="G426" s="88" t="str">
        <f>IFERROR(IF(OR(F426="",F426=F425),"",VLOOKUP(F426,A!C$2:$F$469,MATCH($Q$1,A!C$1:$F$1),0)),0)</f>
        <v/>
      </c>
      <c r="H426" s="89" t="str">
        <f t="shared" si="57"/>
        <v/>
      </c>
      <c r="I426" s="90" t="str">
        <f t="shared" si="58"/>
        <v/>
      </c>
      <c r="J426" s="86" t="s">
        <v>426</v>
      </c>
      <c r="K426" s="87" t="str">
        <f>IFERROR(IF(J426="","",IF(J426=J425,"",VLOOKUP(J426,A!D$2:$F$469,MATCH($Q$1,A!D$1:$F$1),0))),0)</f>
        <v/>
      </c>
      <c r="L426" s="87" t="str">
        <f t="shared" si="59"/>
        <v/>
      </c>
      <c r="M426" s="94" t="str">
        <f t="shared" si="60"/>
        <v/>
      </c>
      <c r="N426" s="86" t="s">
        <v>819</v>
      </c>
      <c r="O426" s="86">
        <f t="shared" si="61"/>
        <v>68.817999999999998</v>
      </c>
      <c r="P426" s="86">
        <f t="shared" si="62"/>
        <v>0</v>
      </c>
      <c r="Q426" s="87">
        <v>68.817999999999998</v>
      </c>
      <c r="R426" s="95">
        <f>+IFERROR(VLOOKUP(N426,'Productos PD'!$C$2:$E$349,3,0),VLOOKUP(S426,'Productos PD'!$B$3:$D$349,3,0))</f>
        <v>0</v>
      </c>
    </row>
    <row r="427" spans="1:18" ht="45" x14ac:dyDescent="0.25">
      <c r="A427" s="87">
        <f t="shared" si="54"/>
        <v>4</v>
      </c>
      <c r="B427" s="86" t="s">
        <v>402</v>
      </c>
      <c r="C427" s="88" t="str">
        <f>IFERROR(IF(OR(B427="",B427=B426),"",VLOOKUP(B427,A!B$2:$F$469,MATCH($Q$1,A!B$1:$F$1),0)),0)</f>
        <v/>
      </c>
      <c r="D427" s="89" t="str">
        <f t="shared" si="55"/>
        <v/>
      </c>
      <c r="E427" s="90" t="str">
        <f t="shared" si="56"/>
        <v/>
      </c>
      <c r="F427" s="91" t="s">
        <v>425</v>
      </c>
      <c r="G427" s="88" t="str">
        <f>IFERROR(IF(OR(F427="",F427=F426),"",VLOOKUP(F427,A!C$2:$F$469,MATCH($Q$1,A!C$1:$F$1),0)),0)</f>
        <v/>
      </c>
      <c r="H427" s="89" t="str">
        <f t="shared" si="57"/>
        <v/>
      </c>
      <c r="I427" s="90" t="str">
        <f t="shared" si="58"/>
        <v/>
      </c>
      <c r="J427" s="86" t="s">
        <v>426</v>
      </c>
      <c r="K427" s="87" t="str">
        <f>IFERROR(IF(J427="","",IF(J427=J426,"",VLOOKUP(J427,A!D$2:$F$469,MATCH($Q$1,A!D$1:$F$1),0))),0)</f>
        <v/>
      </c>
      <c r="L427" s="87" t="str">
        <f t="shared" si="59"/>
        <v/>
      </c>
      <c r="M427" s="94" t="str">
        <f t="shared" si="60"/>
        <v/>
      </c>
      <c r="N427" s="86" t="s">
        <v>430</v>
      </c>
      <c r="O427" s="86">
        <f t="shared" si="61"/>
        <v>6.9580000000000011</v>
      </c>
      <c r="P427" s="86">
        <f t="shared" si="62"/>
        <v>0</v>
      </c>
      <c r="Q427" s="87">
        <v>6.9580000000000002</v>
      </c>
      <c r="R427" s="95">
        <f>+IFERROR(VLOOKUP(N427,'Productos PD'!$C$2:$E$349,3,0),VLOOKUP(S427,'Productos PD'!$B$3:$D$349,3,0))</f>
        <v>0</v>
      </c>
    </row>
    <row r="428" spans="1:18" ht="45" x14ac:dyDescent="0.25">
      <c r="A428" s="87">
        <f t="shared" si="54"/>
        <v>4</v>
      </c>
      <c r="B428" s="86" t="s">
        <v>402</v>
      </c>
      <c r="C428" s="88" t="str">
        <f>IFERROR(IF(OR(B428="",B428=B427),"",VLOOKUP(B428,A!B$2:$F$469,MATCH($Q$1,A!B$1:$F$1),0)),0)</f>
        <v/>
      </c>
      <c r="D428" s="89" t="str">
        <f t="shared" si="55"/>
        <v/>
      </c>
      <c r="E428" s="90" t="str">
        <f t="shared" si="56"/>
        <v/>
      </c>
      <c r="F428" s="91" t="s">
        <v>425</v>
      </c>
      <c r="G428" s="88" t="str">
        <f>IFERROR(IF(OR(F428="",F428=F427),"",VLOOKUP(F428,A!C$2:$F$469,MATCH($Q$1,A!C$1:$F$1),0)),0)</f>
        <v/>
      </c>
      <c r="H428" s="89" t="str">
        <f t="shared" si="57"/>
        <v/>
      </c>
      <c r="I428" s="90" t="str">
        <f t="shared" si="58"/>
        <v/>
      </c>
      <c r="J428" s="86" t="s">
        <v>426</v>
      </c>
      <c r="K428" s="87" t="str">
        <f>IFERROR(IF(J428="","",IF(J428=J427,"",VLOOKUP(J428,A!D$2:$F$469,MATCH($Q$1,A!D$1:$F$1),0))),0)</f>
        <v/>
      </c>
      <c r="L428" s="87" t="str">
        <f t="shared" si="59"/>
        <v/>
      </c>
      <c r="M428" s="94" t="str">
        <f t="shared" si="60"/>
        <v/>
      </c>
      <c r="N428" s="86" t="s">
        <v>431</v>
      </c>
      <c r="O428" s="86">
        <f t="shared" si="61"/>
        <v>0.33600000000000002</v>
      </c>
      <c r="P428" s="86">
        <f t="shared" si="62"/>
        <v>0</v>
      </c>
      <c r="Q428" s="87">
        <v>0.33600000000000002</v>
      </c>
      <c r="R428" s="95">
        <f>+IFERROR(VLOOKUP(N428,'Productos PD'!$C$2:$E$349,3,0),VLOOKUP(S428,'Productos PD'!$B$3:$D$349,3,0))</f>
        <v>0</v>
      </c>
    </row>
    <row r="429" spans="1:18" ht="45" x14ac:dyDescent="0.25">
      <c r="A429" s="87">
        <f t="shared" si="54"/>
        <v>4</v>
      </c>
      <c r="B429" s="86" t="s">
        <v>402</v>
      </c>
      <c r="C429" s="88" t="str">
        <f>IFERROR(IF(OR(B429="",B429=B428),"",VLOOKUP(B429,A!B$2:$F$469,MATCH($Q$1,A!B$1:$F$1),0)),0)</f>
        <v/>
      </c>
      <c r="D429" s="89" t="str">
        <f t="shared" si="55"/>
        <v/>
      </c>
      <c r="E429" s="90" t="str">
        <f t="shared" si="56"/>
        <v/>
      </c>
      <c r="F429" s="91" t="s">
        <v>425</v>
      </c>
      <c r="G429" s="88" t="str">
        <f>IFERROR(IF(OR(F429="",F429=F428),"",VLOOKUP(F429,A!C$2:$F$469,MATCH($Q$1,A!C$1:$F$1),0)),0)</f>
        <v/>
      </c>
      <c r="H429" s="89" t="str">
        <f t="shared" si="57"/>
        <v/>
      </c>
      <c r="I429" s="90" t="str">
        <f t="shared" si="58"/>
        <v/>
      </c>
      <c r="J429" s="86" t="s">
        <v>426</v>
      </c>
      <c r="K429" s="87" t="str">
        <f>IFERROR(IF(J429="","",IF(J429=J428,"",VLOOKUP(J429,A!D$2:$F$469,MATCH($Q$1,A!D$1:$F$1),0))),0)</f>
        <v/>
      </c>
      <c r="L429" s="87" t="str">
        <f t="shared" si="59"/>
        <v/>
      </c>
      <c r="M429" s="94" t="str">
        <f t="shared" si="60"/>
        <v/>
      </c>
      <c r="N429" s="86" t="s">
        <v>432</v>
      </c>
      <c r="O429" s="86">
        <f t="shared" si="61"/>
        <v>11.593</v>
      </c>
      <c r="P429" s="86">
        <f t="shared" si="62"/>
        <v>0</v>
      </c>
      <c r="Q429" s="87">
        <v>11.593</v>
      </c>
      <c r="R429" s="95">
        <f>+IFERROR(VLOOKUP(N429,'Productos PD'!$C$2:$E$349,3,0),VLOOKUP(S429,'Productos PD'!$B$3:$D$349,3,0))</f>
        <v>0</v>
      </c>
    </row>
    <row r="430" spans="1:18" ht="45" hidden="1" x14ac:dyDescent="0.25">
      <c r="A430" s="87">
        <f t="shared" si="54"/>
        <v>2</v>
      </c>
      <c r="B430" s="86" t="s">
        <v>402</v>
      </c>
      <c r="C430" s="88" t="str">
        <f>IFERROR(IF(OR(B430="",B430=B429),"",VLOOKUP(B430,A!B$2:$F$469,MATCH($Q$1,A!B$1:$F$1),0)),0)</f>
        <v/>
      </c>
      <c r="D430" s="89" t="str">
        <f t="shared" si="55"/>
        <v/>
      </c>
      <c r="E430" s="90" t="str">
        <f t="shared" si="56"/>
        <v/>
      </c>
      <c r="F430" s="91" t="s">
        <v>433</v>
      </c>
      <c r="G430" s="88">
        <f>IFERROR(IF(OR(F430="",F430=F429),"",VLOOKUP(F430,A!C$2:$F$469,MATCH($Q$1,A!C$1:$F$1),0)),0)</f>
        <v>10</v>
      </c>
      <c r="H430" s="89">
        <f t="shared" si="57"/>
        <v>0</v>
      </c>
      <c r="I430" s="90">
        <f t="shared" si="58"/>
        <v>0</v>
      </c>
      <c r="K430" s="87" t="str">
        <f>IFERROR(IF(J430="","",IF(J430=J429,"",VLOOKUP(J430,A!D$2:$F$469,MATCH($Q$1,A!D$1:$F$1),0))),0)</f>
        <v/>
      </c>
      <c r="L430" s="87" t="str">
        <f t="shared" si="59"/>
        <v/>
      </c>
      <c r="M430" s="94" t="str">
        <f t="shared" si="60"/>
        <v/>
      </c>
      <c r="O430" s="86" t="str">
        <f t="shared" si="61"/>
        <v/>
      </c>
      <c r="P430" s="86" t="str">
        <f t="shared" si="62"/>
        <v/>
      </c>
      <c r="Q430" s="87">
        <v>10</v>
      </c>
      <c r="R430" s="95" t="e">
        <f>+IFERROR(VLOOKUP(N430,'Productos PD'!$C$2:$E$349,3,0),VLOOKUP(S430,'Productos PD'!$B$3:$D$349,3,0))</f>
        <v>#N/A</v>
      </c>
    </row>
    <row r="431" spans="1:18" ht="45" hidden="1" x14ac:dyDescent="0.25">
      <c r="A431" s="87">
        <f t="shared" si="54"/>
        <v>3</v>
      </c>
      <c r="B431" s="86" t="s">
        <v>402</v>
      </c>
      <c r="C431" s="88" t="str">
        <f>IFERROR(IF(OR(B431="",B431=B430),"",VLOOKUP(B431,A!B$2:$F$469,MATCH($Q$1,A!B$1:$F$1),0)),0)</f>
        <v/>
      </c>
      <c r="D431" s="89" t="str">
        <f t="shared" si="55"/>
        <v/>
      </c>
      <c r="E431" s="90" t="str">
        <f t="shared" si="56"/>
        <v/>
      </c>
      <c r="F431" s="91" t="s">
        <v>433</v>
      </c>
      <c r="G431" s="88" t="str">
        <f>IFERROR(IF(OR(F431="",F431=F430),"",VLOOKUP(F431,A!C$2:$F$469,MATCH($Q$1,A!C$1:$F$1),0)),0)</f>
        <v/>
      </c>
      <c r="H431" s="89" t="str">
        <f t="shared" si="57"/>
        <v/>
      </c>
      <c r="I431" s="90" t="str">
        <f t="shared" si="58"/>
        <v/>
      </c>
      <c r="J431" s="86" t="s">
        <v>434</v>
      </c>
      <c r="K431" s="87">
        <f>IFERROR(IF(J431="","",IF(J431=J430,"",VLOOKUP(J431,A!D$2:$F$469,MATCH($Q$1,A!D$1:$F$1),0))),0)</f>
        <v>81.141000000000005</v>
      </c>
      <c r="L431" s="87">
        <f t="shared" si="59"/>
        <v>0</v>
      </c>
      <c r="M431" s="94">
        <f t="shared" si="60"/>
        <v>0</v>
      </c>
      <c r="O431" s="86" t="str">
        <f t="shared" si="61"/>
        <v/>
      </c>
      <c r="P431" s="86" t="str">
        <f t="shared" si="62"/>
        <v/>
      </c>
      <c r="Q431" s="87">
        <v>81.141000000000005</v>
      </c>
      <c r="R431" s="95" t="e">
        <f>+IFERROR(VLOOKUP(N431,'Productos PD'!$C$2:$E$349,3,0),VLOOKUP(S431,'Productos PD'!$B$3:$D$349,3,0))</f>
        <v>#N/A</v>
      </c>
    </row>
    <row r="432" spans="1:18" ht="45" x14ac:dyDescent="0.25">
      <c r="A432" s="87">
        <f t="shared" si="54"/>
        <v>4</v>
      </c>
      <c r="B432" s="86" t="s">
        <v>402</v>
      </c>
      <c r="C432" s="88" t="str">
        <f>IFERROR(IF(OR(B432="",B432=B431),"",VLOOKUP(B432,A!B$2:$F$469,MATCH($Q$1,A!B$1:$F$1),0)),0)</f>
        <v/>
      </c>
      <c r="D432" s="89" t="str">
        <f t="shared" si="55"/>
        <v/>
      </c>
      <c r="E432" s="90" t="str">
        <f t="shared" si="56"/>
        <v/>
      </c>
      <c r="F432" s="91" t="s">
        <v>433</v>
      </c>
      <c r="G432" s="88" t="str">
        <f>IFERROR(IF(OR(F432="",F432=F431),"",VLOOKUP(F432,A!C$2:$F$469,MATCH($Q$1,A!C$1:$F$1),0)),0)</f>
        <v/>
      </c>
      <c r="H432" s="89" t="str">
        <f t="shared" si="57"/>
        <v/>
      </c>
      <c r="I432" s="90" t="str">
        <f t="shared" si="58"/>
        <v/>
      </c>
      <c r="J432" s="86" t="s">
        <v>434</v>
      </c>
      <c r="K432" s="87" t="str">
        <f>IFERROR(IF(J432="","",IF(J432=J431,"",VLOOKUP(J432,A!D$2:$F$469,MATCH($Q$1,A!D$1:$F$1),0))),0)</f>
        <v/>
      </c>
      <c r="L432" s="87" t="str">
        <f t="shared" si="59"/>
        <v/>
      </c>
      <c r="M432" s="94" t="str">
        <f t="shared" si="60"/>
        <v/>
      </c>
      <c r="N432" s="86" t="s">
        <v>832</v>
      </c>
      <c r="O432" s="86">
        <f t="shared" si="61"/>
        <v>12.171150000000001</v>
      </c>
      <c r="P432" s="86">
        <f t="shared" si="62"/>
        <v>0</v>
      </c>
      <c r="Q432" s="87">
        <v>15</v>
      </c>
      <c r="R432" s="95">
        <f>+IFERROR(VLOOKUP(N432,'Productos PD'!$C$2:$E$349,3,0),VLOOKUP(S432,'Productos PD'!$B$3:$D$349,3,0))</f>
        <v>0</v>
      </c>
    </row>
    <row r="433" spans="1:18" ht="45" x14ac:dyDescent="0.25">
      <c r="A433" s="87">
        <f t="shared" si="54"/>
        <v>4</v>
      </c>
      <c r="B433" s="86" t="s">
        <v>402</v>
      </c>
      <c r="C433" s="88" t="str">
        <f>IFERROR(IF(OR(B433="",B433=B432),"",VLOOKUP(B433,A!B$2:$F$469,MATCH($Q$1,A!B$1:$F$1),0)),0)</f>
        <v/>
      </c>
      <c r="D433" s="89" t="str">
        <f t="shared" si="55"/>
        <v/>
      </c>
      <c r="E433" s="90" t="str">
        <f t="shared" si="56"/>
        <v/>
      </c>
      <c r="F433" s="91" t="s">
        <v>433</v>
      </c>
      <c r="G433" s="88" t="str">
        <f>IFERROR(IF(OR(F433="",F433=F432),"",VLOOKUP(F433,A!C$2:$F$469,MATCH($Q$1,A!C$1:$F$1),0)),0)</f>
        <v/>
      </c>
      <c r="H433" s="89" t="str">
        <f t="shared" si="57"/>
        <v/>
      </c>
      <c r="I433" s="90" t="str">
        <f t="shared" si="58"/>
        <v/>
      </c>
      <c r="J433" s="86" t="s">
        <v>434</v>
      </c>
      <c r="K433" s="87" t="str">
        <f>IFERROR(IF(J433="","",IF(J433=J432,"",VLOOKUP(J433,A!D$2:$F$469,MATCH($Q$1,A!D$1:$F$1),0))),0)</f>
        <v/>
      </c>
      <c r="L433" s="87" t="str">
        <f t="shared" si="59"/>
        <v/>
      </c>
      <c r="M433" s="94" t="str">
        <f t="shared" si="60"/>
        <v/>
      </c>
      <c r="N433" s="86" t="s">
        <v>547</v>
      </c>
      <c r="O433" s="86">
        <f t="shared" si="61"/>
        <v>8.1141000000000005</v>
      </c>
      <c r="P433" s="86">
        <f t="shared" si="62"/>
        <v>0</v>
      </c>
      <c r="Q433" s="87">
        <v>10</v>
      </c>
      <c r="R433" s="95">
        <f>+IFERROR(VLOOKUP(N433,'Productos PD'!$C$2:$E$349,3,0),VLOOKUP(S433,'Productos PD'!$B$3:$D$349,3,0))</f>
        <v>0</v>
      </c>
    </row>
    <row r="434" spans="1:18" ht="45" x14ac:dyDescent="0.25">
      <c r="A434" s="87">
        <f t="shared" si="54"/>
        <v>4</v>
      </c>
      <c r="B434" s="86" t="s">
        <v>402</v>
      </c>
      <c r="C434" s="88" t="str">
        <f>IFERROR(IF(OR(B434="",B434=B433),"",VLOOKUP(B434,A!B$2:$F$469,MATCH($Q$1,A!B$1:$F$1),0)),0)</f>
        <v/>
      </c>
      <c r="D434" s="89" t="str">
        <f t="shared" si="55"/>
        <v/>
      </c>
      <c r="E434" s="90" t="str">
        <f t="shared" si="56"/>
        <v/>
      </c>
      <c r="F434" s="91" t="s">
        <v>433</v>
      </c>
      <c r="G434" s="88" t="str">
        <f>IFERROR(IF(OR(F434="",F434=F433),"",VLOOKUP(F434,A!C$2:$F$469,MATCH($Q$1,A!C$1:$F$1),0)),0)</f>
        <v/>
      </c>
      <c r="H434" s="89" t="str">
        <f t="shared" si="57"/>
        <v/>
      </c>
      <c r="I434" s="90" t="str">
        <f t="shared" si="58"/>
        <v/>
      </c>
      <c r="J434" s="86" t="s">
        <v>434</v>
      </c>
      <c r="K434" s="87" t="str">
        <f>IFERROR(IF(J434="","",IF(J434=J433,"",VLOOKUP(J434,A!D$2:$F$469,MATCH($Q$1,A!D$1:$F$1),0))),0)</f>
        <v/>
      </c>
      <c r="L434" s="87" t="str">
        <f t="shared" si="59"/>
        <v/>
      </c>
      <c r="M434" s="94" t="str">
        <f t="shared" si="60"/>
        <v/>
      </c>
      <c r="N434" s="86" t="s">
        <v>831</v>
      </c>
      <c r="O434" s="86">
        <f t="shared" si="61"/>
        <v>12.171150000000001</v>
      </c>
      <c r="P434" s="86">
        <f t="shared" si="62"/>
        <v>0</v>
      </c>
      <c r="Q434" s="87">
        <v>15</v>
      </c>
      <c r="R434" s="95">
        <f>+IFERROR(VLOOKUP(N434,'Productos PD'!$C$2:$E$349,3,0),VLOOKUP(S434,'Productos PD'!$B$3:$D$349,3,0))</f>
        <v>0</v>
      </c>
    </row>
    <row r="435" spans="1:18" ht="45" x14ac:dyDescent="0.25">
      <c r="A435" s="87">
        <f t="shared" si="54"/>
        <v>4</v>
      </c>
      <c r="B435" s="86" t="s">
        <v>402</v>
      </c>
      <c r="C435" s="88" t="str">
        <f>IFERROR(IF(OR(B435="",B435=B434),"",VLOOKUP(B435,A!B$2:$F$469,MATCH($Q$1,A!B$1:$F$1),0)),0)</f>
        <v/>
      </c>
      <c r="D435" s="89" t="str">
        <f t="shared" si="55"/>
        <v/>
      </c>
      <c r="E435" s="90" t="str">
        <f t="shared" si="56"/>
        <v/>
      </c>
      <c r="F435" s="91" t="s">
        <v>433</v>
      </c>
      <c r="G435" s="88" t="str">
        <f>IFERROR(IF(OR(F435="",F435=F434),"",VLOOKUP(F435,A!C$2:$F$469,MATCH($Q$1,A!C$1:$F$1),0)),0)</f>
        <v/>
      </c>
      <c r="H435" s="89" t="str">
        <f t="shared" si="57"/>
        <v/>
      </c>
      <c r="I435" s="90" t="str">
        <f t="shared" si="58"/>
        <v/>
      </c>
      <c r="J435" s="86" t="s">
        <v>434</v>
      </c>
      <c r="K435" s="87" t="str">
        <f>IFERROR(IF(J435="","",IF(J435=J434,"",VLOOKUP(J435,A!D$2:$F$469,MATCH($Q$1,A!D$1:$F$1),0))),0)</f>
        <v/>
      </c>
      <c r="L435" s="87" t="str">
        <f t="shared" si="59"/>
        <v/>
      </c>
      <c r="M435" s="94" t="str">
        <f t="shared" si="60"/>
        <v/>
      </c>
      <c r="N435" s="86" t="s">
        <v>438</v>
      </c>
      <c r="O435" s="86">
        <f t="shared" si="61"/>
        <v>13.793970000000002</v>
      </c>
      <c r="P435" s="86">
        <f t="shared" si="62"/>
        <v>0</v>
      </c>
      <c r="Q435" s="87">
        <v>17</v>
      </c>
      <c r="R435" s="95">
        <f>+IFERROR(VLOOKUP(N435,'Productos PD'!$C$2:$E$349,3,0),VLOOKUP(S435,'Productos PD'!$B$3:$D$349,3,0))</f>
        <v>0</v>
      </c>
    </row>
    <row r="436" spans="1:18" ht="45" x14ac:dyDescent="0.25">
      <c r="A436" s="87">
        <f t="shared" si="54"/>
        <v>4</v>
      </c>
      <c r="B436" s="86" t="s">
        <v>402</v>
      </c>
      <c r="C436" s="88" t="str">
        <f>IFERROR(IF(OR(B436="",B436=B435),"",VLOOKUP(B436,A!B$2:$F$469,MATCH($Q$1,A!B$1:$F$1),0)),0)</f>
        <v/>
      </c>
      <c r="D436" s="89" t="str">
        <f t="shared" si="55"/>
        <v/>
      </c>
      <c r="E436" s="90" t="str">
        <f t="shared" si="56"/>
        <v/>
      </c>
      <c r="F436" s="91" t="s">
        <v>433</v>
      </c>
      <c r="G436" s="88" t="str">
        <f>IFERROR(IF(OR(F436="",F436=F435),"",VLOOKUP(F436,A!C$2:$F$469,MATCH($Q$1,A!C$1:$F$1),0)),0)</f>
        <v/>
      </c>
      <c r="H436" s="89" t="str">
        <f t="shared" si="57"/>
        <v/>
      </c>
      <c r="I436" s="90" t="str">
        <f t="shared" si="58"/>
        <v/>
      </c>
      <c r="J436" s="86" t="s">
        <v>434</v>
      </c>
      <c r="K436" s="87" t="str">
        <f>IFERROR(IF(J436="","",IF(J436=J435,"",VLOOKUP(J436,A!D$2:$F$469,MATCH($Q$1,A!D$1:$F$1),0))),0)</f>
        <v/>
      </c>
      <c r="L436" s="87" t="str">
        <f t="shared" si="59"/>
        <v/>
      </c>
      <c r="M436" s="94" t="str">
        <f t="shared" si="60"/>
        <v/>
      </c>
      <c r="N436" s="86" t="s">
        <v>829</v>
      </c>
      <c r="O436" s="86">
        <f t="shared" si="61"/>
        <v>13.793970000000002</v>
      </c>
      <c r="P436" s="86">
        <f t="shared" si="62"/>
        <v>0</v>
      </c>
      <c r="Q436" s="87">
        <v>17</v>
      </c>
      <c r="R436" s="95">
        <f>+IFERROR(VLOOKUP(N436,'Productos PD'!$C$2:$E$349,3,0),VLOOKUP(S436,'Productos PD'!$B$3:$D$349,3,0))</f>
        <v>0</v>
      </c>
    </row>
    <row r="437" spans="1:18" ht="45" x14ac:dyDescent="0.25">
      <c r="A437" s="87">
        <f t="shared" si="54"/>
        <v>4</v>
      </c>
      <c r="B437" s="86" t="s">
        <v>402</v>
      </c>
      <c r="C437" s="88" t="str">
        <f>IFERROR(IF(OR(B437="",B437=B436),"",VLOOKUP(B437,A!B$2:$F$469,MATCH($Q$1,A!B$1:$F$1),0)),0)</f>
        <v/>
      </c>
      <c r="D437" s="89" t="str">
        <f t="shared" si="55"/>
        <v/>
      </c>
      <c r="E437" s="90" t="str">
        <f t="shared" si="56"/>
        <v/>
      </c>
      <c r="F437" s="91" t="s">
        <v>433</v>
      </c>
      <c r="G437" s="88" t="str">
        <f>IFERROR(IF(OR(F437="",F437=F436),"",VLOOKUP(F437,A!C$2:$F$469,MATCH($Q$1,A!C$1:$F$1),0)),0)</f>
        <v/>
      </c>
      <c r="H437" s="89" t="str">
        <f t="shared" si="57"/>
        <v/>
      </c>
      <c r="I437" s="90" t="str">
        <f t="shared" si="58"/>
        <v/>
      </c>
      <c r="J437" s="86" t="s">
        <v>434</v>
      </c>
      <c r="K437" s="87" t="str">
        <f>IFERROR(IF(J437="","",IF(J437=J436,"",VLOOKUP(J437,A!D$2:$F$469,MATCH($Q$1,A!D$1:$F$1),0))),0)</f>
        <v/>
      </c>
      <c r="L437" s="87" t="str">
        <f t="shared" si="59"/>
        <v/>
      </c>
      <c r="M437" s="94" t="str">
        <f t="shared" si="60"/>
        <v/>
      </c>
      <c r="N437" s="86" t="s">
        <v>830</v>
      </c>
      <c r="O437" s="86">
        <f t="shared" si="61"/>
        <v>4.0570500000000003</v>
      </c>
      <c r="P437" s="86">
        <f t="shared" si="62"/>
        <v>0</v>
      </c>
      <c r="Q437" s="87">
        <v>5</v>
      </c>
      <c r="R437" s="95">
        <f>+IFERROR(VLOOKUP(N437,'Productos PD'!$C$2:$E$349,3,0),VLOOKUP(S437,'Productos PD'!$B$3:$D$349,3,0))</f>
        <v>0</v>
      </c>
    </row>
    <row r="438" spans="1:18" ht="45" x14ac:dyDescent="0.25">
      <c r="A438" s="87">
        <f t="shared" si="54"/>
        <v>4</v>
      </c>
      <c r="B438" s="86" t="s">
        <v>402</v>
      </c>
      <c r="C438" s="88" t="str">
        <f>IFERROR(IF(OR(B438="",B438=B437),"",VLOOKUP(B438,A!B$2:$F$469,MATCH($Q$1,A!B$1:$F$1),0)),0)</f>
        <v/>
      </c>
      <c r="D438" s="89" t="str">
        <f t="shared" si="55"/>
        <v/>
      </c>
      <c r="E438" s="90" t="str">
        <f t="shared" si="56"/>
        <v/>
      </c>
      <c r="F438" s="91" t="s">
        <v>433</v>
      </c>
      <c r="G438" s="88" t="str">
        <f>IFERROR(IF(OR(F438="",F438=F437),"",VLOOKUP(F438,A!C$2:$F$469,MATCH($Q$1,A!C$1:$F$1),0)),0)</f>
        <v/>
      </c>
      <c r="H438" s="89" t="str">
        <f t="shared" si="57"/>
        <v/>
      </c>
      <c r="I438" s="90" t="str">
        <f t="shared" si="58"/>
        <v/>
      </c>
      <c r="J438" s="86" t="s">
        <v>434</v>
      </c>
      <c r="K438" s="87" t="str">
        <f>IFERROR(IF(J438="","",IF(J438=J437,"",VLOOKUP(J438,A!D$2:$F$469,MATCH($Q$1,A!D$1:$F$1),0))),0)</f>
        <v/>
      </c>
      <c r="L438" s="87" t="str">
        <f t="shared" si="59"/>
        <v/>
      </c>
      <c r="M438" s="94" t="str">
        <f t="shared" si="60"/>
        <v/>
      </c>
      <c r="N438" s="86" t="s">
        <v>827</v>
      </c>
      <c r="O438" s="86">
        <f t="shared" si="61"/>
        <v>0.81141000000000008</v>
      </c>
      <c r="P438" s="86">
        <f t="shared" si="62"/>
        <v>0</v>
      </c>
      <c r="Q438" s="87">
        <v>1</v>
      </c>
      <c r="R438" s="95">
        <f>+IFERROR(VLOOKUP(N438,'Productos PD'!$C$2:$E$349,3,0),VLOOKUP(S438,'Productos PD'!$B$3:$D$349,3,0))</f>
        <v>0</v>
      </c>
    </row>
    <row r="439" spans="1:18" ht="45" x14ac:dyDescent="0.25">
      <c r="A439" s="87">
        <f t="shared" si="54"/>
        <v>4</v>
      </c>
      <c r="B439" s="86" t="s">
        <v>402</v>
      </c>
      <c r="C439" s="88" t="str">
        <f>IFERROR(IF(OR(B439="",B439=B438),"",VLOOKUP(B439,A!B$2:$F$469,MATCH($Q$1,A!B$1:$F$1),0)),0)</f>
        <v/>
      </c>
      <c r="D439" s="89" t="str">
        <f t="shared" si="55"/>
        <v/>
      </c>
      <c r="E439" s="90" t="str">
        <f t="shared" si="56"/>
        <v/>
      </c>
      <c r="F439" s="91" t="s">
        <v>433</v>
      </c>
      <c r="G439" s="88" t="str">
        <f>IFERROR(IF(OR(F439="",F439=F438),"",VLOOKUP(F439,A!C$2:$F$469,MATCH($Q$1,A!C$1:$F$1),0)),0)</f>
        <v/>
      </c>
      <c r="H439" s="89" t="str">
        <f t="shared" si="57"/>
        <v/>
      </c>
      <c r="I439" s="90" t="str">
        <f t="shared" si="58"/>
        <v/>
      </c>
      <c r="J439" s="86" t="s">
        <v>434</v>
      </c>
      <c r="K439" s="87" t="str">
        <f>IFERROR(IF(J439="","",IF(J439=J438,"",VLOOKUP(J439,A!D$2:$F$469,MATCH($Q$1,A!D$1:$F$1),0))),0)</f>
        <v/>
      </c>
      <c r="L439" s="87" t="str">
        <f t="shared" si="59"/>
        <v/>
      </c>
      <c r="M439" s="94" t="str">
        <f t="shared" si="60"/>
        <v/>
      </c>
      <c r="N439" s="86" t="s">
        <v>442</v>
      </c>
      <c r="O439" s="86">
        <f t="shared" si="61"/>
        <v>12.171150000000001</v>
      </c>
      <c r="P439" s="86">
        <f t="shared" si="62"/>
        <v>0</v>
      </c>
      <c r="Q439" s="87">
        <v>15</v>
      </c>
      <c r="R439" s="95">
        <f>+IFERROR(VLOOKUP(N439,'Productos PD'!$C$2:$E$349,3,0),VLOOKUP(S439,'Productos PD'!$B$3:$D$349,3,0))</f>
        <v>0</v>
      </c>
    </row>
    <row r="440" spans="1:18" ht="45" x14ac:dyDescent="0.25">
      <c r="A440" s="87">
        <f t="shared" si="54"/>
        <v>4</v>
      </c>
      <c r="B440" s="86" t="s">
        <v>402</v>
      </c>
      <c r="C440" s="88" t="str">
        <f>IFERROR(IF(OR(B440="",B440=B439),"",VLOOKUP(B440,A!B$2:$F$469,MATCH($Q$1,A!B$1:$F$1),0)),0)</f>
        <v/>
      </c>
      <c r="D440" s="89" t="str">
        <f t="shared" si="55"/>
        <v/>
      </c>
      <c r="E440" s="90" t="str">
        <f t="shared" si="56"/>
        <v/>
      </c>
      <c r="F440" s="91" t="s">
        <v>433</v>
      </c>
      <c r="G440" s="88" t="str">
        <f>IFERROR(IF(OR(F440="",F440=F439),"",VLOOKUP(F440,A!C$2:$F$469,MATCH($Q$1,A!C$1:$F$1),0)),0)</f>
        <v/>
      </c>
      <c r="H440" s="89" t="str">
        <f t="shared" si="57"/>
        <v/>
      </c>
      <c r="I440" s="90" t="str">
        <f t="shared" si="58"/>
        <v/>
      </c>
      <c r="J440" s="86" t="s">
        <v>434</v>
      </c>
      <c r="K440" s="87" t="str">
        <f>IFERROR(IF(J440="","",IF(J440=J439,"",VLOOKUP(J440,A!D$2:$F$469,MATCH($Q$1,A!D$1:$F$1),0))),0)</f>
        <v/>
      </c>
      <c r="L440" s="87" t="str">
        <f t="shared" si="59"/>
        <v/>
      </c>
      <c r="M440" s="94" t="str">
        <f t="shared" si="60"/>
        <v/>
      </c>
      <c r="N440" s="86" t="s">
        <v>828</v>
      </c>
      <c r="O440" s="86">
        <f t="shared" si="61"/>
        <v>3.2456400000000003</v>
      </c>
      <c r="P440" s="86">
        <f t="shared" si="62"/>
        <v>0</v>
      </c>
      <c r="Q440" s="87">
        <v>4</v>
      </c>
      <c r="R440" s="95">
        <f>+IFERROR(VLOOKUP(N440,'Productos PD'!$C$2:$E$349,3,0),VLOOKUP(S440,'Productos PD'!$B$3:$D$349,3,0))</f>
        <v>0</v>
      </c>
    </row>
    <row r="441" spans="1:18" ht="45" x14ac:dyDescent="0.25">
      <c r="A441" s="87">
        <f t="shared" si="54"/>
        <v>4</v>
      </c>
      <c r="B441" s="86" t="s">
        <v>402</v>
      </c>
      <c r="C441" s="88" t="str">
        <f>IFERROR(IF(OR(B441="",B441=B440),"",VLOOKUP(B441,A!B$2:$F$469,MATCH($Q$1,A!B$1:$F$1),0)),0)</f>
        <v/>
      </c>
      <c r="D441" s="89" t="str">
        <f t="shared" si="55"/>
        <v/>
      </c>
      <c r="E441" s="90" t="str">
        <f t="shared" si="56"/>
        <v/>
      </c>
      <c r="F441" s="91" t="s">
        <v>433</v>
      </c>
      <c r="G441" s="88" t="str">
        <f>IFERROR(IF(OR(F441="",F441=F440),"",VLOOKUP(F441,A!C$2:$F$469,MATCH($Q$1,A!C$1:$F$1),0)),0)</f>
        <v/>
      </c>
      <c r="H441" s="89" t="str">
        <f t="shared" si="57"/>
        <v/>
      </c>
      <c r="I441" s="90" t="str">
        <f t="shared" si="58"/>
        <v/>
      </c>
      <c r="J441" s="86" t="s">
        <v>434</v>
      </c>
      <c r="K441" s="87" t="str">
        <f>IFERROR(IF(J441="","",IF(J441=J440,"",VLOOKUP(J441,A!D$2:$F$469,MATCH($Q$1,A!D$1:$F$1),0))),0)</f>
        <v/>
      </c>
      <c r="L441" s="87" t="str">
        <f t="shared" si="59"/>
        <v/>
      </c>
      <c r="M441" s="94" t="str">
        <f t="shared" si="60"/>
        <v/>
      </c>
      <c r="N441" s="86" t="s">
        <v>546</v>
      </c>
      <c r="O441" s="86">
        <f t="shared" si="61"/>
        <v>0.81141000000000008</v>
      </c>
      <c r="P441" s="86">
        <f t="shared" si="62"/>
        <v>0</v>
      </c>
      <c r="Q441" s="87">
        <v>1</v>
      </c>
      <c r="R441" s="95">
        <f>+IFERROR(VLOOKUP(N441,'Productos PD'!$C$2:$E$349,3,0),VLOOKUP(S441,'Productos PD'!$B$3:$D$349,3,0))</f>
        <v>0</v>
      </c>
    </row>
    <row r="442" spans="1:18" ht="45" hidden="1" x14ac:dyDescent="0.25">
      <c r="A442" s="87">
        <f t="shared" si="54"/>
        <v>3</v>
      </c>
      <c r="B442" s="86" t="s">
        <v>402</v>
      </c>
      <c r="C442" s="88" t="str">
        <f>IFERROR(IF(OR(B442="",B442=B441),"",VLOOKUP(B442,A!B$2:$F$469,MATCH($Q$1,A!B$1:$F$1),0)),0)</f>
        <v/>
      </c>
      <c r="D442" s="89" t="str">
        <f t="shared" si="55"/>
        <v/>
      </c>
      <c r="E442" s="90" t="str">
        <f t="shared" si="56"/>
        <v/>
      </c>
      <c r="F442" s="91" t="s">
        <v>433</v>
      </c>
      <c r="G442" s="88" t="str">
        <f>IFERROR(IF(OR(F442="",F442=F441),"",VLOOKUP(F442,A!C$2:$F$469,MATCH($Q$1,A!C$1:$F$1),0)),0)</f>
        <v/>
      </c>
      <c r="H442" s="89" t="str">
        <f t="shared" si="57"/>
        <v/>
      </c>
      <c r="I442" s="90" t="str">
        <f t="shared" si="58"/>
        <v/>
      </c>
      <c r="J442" s="86" t="s">
        <v>445</v>
      </c>
      <c r="K442" s="87">
        <f>IFERROR(IF(J442="","",IF(J442=J441,"",VLOOKUP(J442,A!D$2:$F$469,MATCH($Q$1,A!D$1:$F$1),0))),0)</f>
        <v>18.859000000000002</v>
      </c>
      <c r="L442" s="87">
        <f t="shared" si="59"/>
        <v>0</v>
      </c>
      <c r="M442" s="94">
        <f t="shared" si="60"/>
        <v>0</v>
      </c>
      <c r="O442" s="86" t="str">
        <f t="shared" si="61"/>
        <v/>
      </c>
      <c r="P442" s="86" t="str">
        <f t="shared" si="62"/>
        <v/>
      </c>
      <c r="Q442" s="87">
        <v>18.859000000000002</v>
      </c>
      <c r="R442" s="95" t="e">
        <f>+IFERROR(VLOOKUP(N442,'Productos PD'!$C$2:$E$349,3,0),VLOOKUP(S442,'Productos PD'!$B$3:$D$349,3,0))</f>
        <v>#N/A</v>
      </c>
    </row>
    <row r="443" spans="1:18" ht="45" x14ac:dyDescent="0.25">
      <c r="A443" s="87">
        <f t="shared" si="54"/>
        <v>4</v>
      </c>
      <c r="B443" s="86" t="s">
        <v>402</v>
      </c>
      <c r="C443" s="88" t="str">
        <f>IFERROR(IF(OR(B443="",B443=B442),"",VLOOKUP(B443,A!B$2:$F$469,MATCH($Q$1,A!B$1:$F$1),0)),0)</f>
        <v/>
      </c>
      <c r="D443" s="89" t="str">
        <f t="shared" si="55"/>
        <v/>
      </c>
      <c r="E443" s="90" t="str">
        <f t="shared" si="56"/>
        <v/>
      </c>
      <c r="F443" s="91" t="s">
        <v>433</v>
      </c>
      <c r="G443" s="88" t="str">
        <f>IFERROR(IF(OR(F443="",F443=F442),"",VLOOKUP(F443,A!C$2:$F$469,MATCH($Q$1,A!C$1:$F$1),0)),0)</f>
        <v/>
      </c>
      <c r="H443" s="89" t="str">
        <f t="shared" si="57"/>
        <v/>
      </c>
      <c r="I443" s="90" t="str">
        <f t="shared" si="58"/>
        <v/>
      </c>
      <c r="J443" s="86" t="s">
        <v>445</v>
      </c>
      <c r="K443" s="87" t="str">
        <f>IFERROR(IF(J443="","",IF(J443=J442,"",VLOOKUP(J443,A!D$2:$F$469,MATCH($Q$1,A!D$1:$F$1),0))),0)</f>
        <v/>
      </c>
      <c r="L443" s="87" t="str">
        <f t="shared" si="59"/>
        <v/>
      </c>
      <c r="M443" s="94" t="str">
        <f t="shared" si="60"/>
        <v/>
      </c>
      <c r="N443" s="86" t="s">
        <v>446</v>
      </c>
      <c r="O443" s="86">
        <f t="shared" si="61"/>
        <v>9.4295000000000009</v>
      </c>
      <c r="P443" s="86">
        <f t="shared" si="62"/>
        <v>0</v>
      </c>
      <c r="Q443" s="87">
        <v>50</v>
      </c>
      <c r="R443" s="95">
        <f>+IFERROR(VLOOKUP(N443,'Productos PD'!$C$2:$E$349,3,0),VLOOKUP(S443,'Productos PD'!$B$3:$D$349,3,0))</f>
        <v>0</v>
      </c>
    </row>
    <row r="444" spans="1:18" ht="45" x14ac:dyDescent="0.25">
      <c r="A444" s="87">
        <f t="shared" si="54"/>
        <v>4</v>
      </c>
      <c r="B444" s="86" t="s">
        <v>402</v>
      </c>
      <c r="C444" s="88" t="str">
        <f>IFERROR(IF(OR(B444="",B444=B443),"",VLOOKUP(B444,A!B$2:$F$469,MATCH($Q$1,A!B$1:$F$1),0)),0)</f>
        <v/>
      </c>
      <c r="D444" s="89" t="str">
        <f t="shared" si="55"/>
        <v/>
      </c>
      <c r="E444" s="90" t="str">
        <f t="shared" si="56"/>
        <v/>
      </c>
      <c r="F444" s="91" t="s">
        <v>433</v>
      </c>
      <c r="G444" s="88" t="str">
        <f>IFERROR(IF(OR(F444="",F444=F443),"",VLOOKUP(F444,A!C$2:$F$469,MATCH($Q$1,A!C$1:$F$1),0)),0)</f>
        <v/>
      </c>
      <c r="H444" s="89" t="str">
        <f t="shared" si="57"/>
        <v/>
      </c>
      <c r="I444" s="90" t="str">
        <f t="shared" si="58"/>
        <v/>
      </c>
      <c r="J444" s="86" t="s">
        <v>445</v>
      </c>
      <c r="K444" s="87" t="str">
        <f>IFERROR(IF(J444="","",IF(J444=J443,"",VLOOKUP(J444,A!D$2:$F$469,MATCH($Q$1,A!D$1:$F$1),0))),0)</f>
        <v/>
      </c>
      <c r="L444" s="87" t="str">
        <f t="shared" si="59"/>
        <v/>
      </c>
      <c r="M444" s="94" t="str">
        <f t="shared" si="60"/>
        <v/>
      </c>
      <c r="N444" s="86" t="s">
        <v>447</v>
      </c>
      <c r="O444" s="86">
        <f t="shared" si="61"/>
        <v>9.4295000000000009</v>
      </c>
      <c r="P444" s="86">
        <f t="shared" si="62"/>
        <v>0</v>
      </c>
      <c r="Q444" s="87">
        <v>50</v>
      </c>
      <c r="R444" s="95">
        <f>+IFERROR(VLOOKUP(N444,'Productos PD'!$C$2:$E$349,3,0),VLOOKUP(S444,'Productos PD'!$B$3:$D$349,3,0))</f>
        <v>0</v>
      </c>
    </row>
    <row r="445" spans="1:18" ht="45" hidden="1" x14ac:dyDescent="0.25">
      <c r="A445" s="87">
        <f t="shared" si="54"/>
        <v>2</v>
      </c>
      <c r="B445" s="86" t="s">
        <v>402</v>
      </c>
      <c r="C445" s="88" t="str">
        <f>IFERROR(IF(OR(B445="",B445=B444),"",VLOOKUP(B445,A!B$2:$F$469,MATCH($Q$1,A!B$1:$F$1),0)),0)</f>
        <v/>
      </c>
      <c r="D445" s="89" t="str">
        <f t="shared" si="55"/>
        <v/>
      </c>
      <c r="E445" s="90" t="str">
        <f t="shared" si="56"/>
        <v/>
      </c>
      <c r="F445" s="91" t="s">
        <v>448</v>
      </c>
      <c r="G445" s="88">
        <f>IFERROR(IF(OR(F445="",F445=F444),"",VLOOKUP(F445,A!C$2:$F$469,MATCH($Q$1,A!C$1:$F$1),0)),0)</f>
        <v>6</v>
      </c>
      <c r="H445" s="89">
        <f t="shared" si="57"/>
        <v>0</v>
      </c>
      <c r="I445" s="90">
        <f t="shared" si="58"/>
        <v>0</v>
      </c>
      <c r="K445" s="87" t="str">
        <f>IFERROR(IF(J445="","",IF(J445=J444,"",VLOOKUP(J445,A!D$2:$F$469,MATCH($Q$1,A!D$1:$F$1),0))),0)</f>
        <v/>
      </c>
      <c r="L445" s="87" t="str">
        <f t="shared" si="59"/>
        <v/>
      </c>
      <c r="M445" s="94" t="str">
        <f t="shared" si="60"/>
        <v/>
      </c>
      <c r="O445" s="86" t="str">
        <f t="shared" si="61"/>
        <v/>
      </c>
      <c r="P445" s="86" t="str">
        <f t="shared" si="62"/>
        <v/>
      </c>
      <c r="Q445" s="87">
        <v>6</v>
      </c>
      <c r="R445" s="95" t="e">
        <f>+IFERROR(VLOOKUP(N445,'Productos PD'!$C$2:$E$349,3,0),VLOOKUP(S445,'Productos PD'!$B$3:$D$349,3,0))</f>
        <v>#N/A</v>
      </c>
    </row>
    <row r="446" spans="1:18" ht="45" hidden="1" x14ac:dyDescent="0.25">
      <c r="A446" s="87">
        <f t="shared" si="54"/>
        <v>3</v>
      </c>
      <c r="B446" s="86" t="s">
        <v>402</v>
      </c>
      <c r="C446" s="88" t="str">
        <f>IFERROR(IF(OR(B446="",B446=B445),"",VLOOKUP(B446,A!B$2:$F$469,MATCH($Q$1,A!B$1:$F$1),0)),0)</f>
        <v/>
      </c>
      <c r="D446" s="89" t="str">
        <f t="shared" si="55"/>
        <v/>
      </c>
      <c r="E446" s="90" t="str">
        <f t="shared" si="56"/>
        <v/>
      </c>
      <c r="F446" s="91" t="s">
        <v>448</v>
      </c>
      <c r="G446" s="88" t="str">
        <f>IFERROR(IF(OR(F446="",F446=F445),"",VLOOKUP(F446,A!C$2:$F$469,MATCH($Q$1,A!C$1:$F$1),0)),0)</f>
        <v/>
      </c>
      <c r="H446" s="89" t="str">
        <f t="shared" si="57"/>
        <v/>
      </c>
      <c r="I446" s="90" t="str">
        <f t="shared" si="58"/>
        <v/>
      </c>
      <c r="J446" s="86" t="s">
        <v>449</v>
      </c>
      <c r="K446" s="87">
        <f>IFERROR(IF(J446="","",IF(J446=J445,"",VLOOKUP(J446,A!D$2:$F$469,MATCH($Q$1,A!D$1:$F$1),0))),0)</f>
        <v>70.471000000000004</v>
      </c>
      <c r="L446" s="87">
        <f t="shared" si="59"/>
        <v>0</v>
      </c>
      <c r="M446" s="94">
        <f t="shared" si="60"/>
        <v>0</v>
      </c>
      <c r="O446" s="86" t="str">
        <f t="shared" si="61"/>
        <v/>
      </c>
      <c r="P446" s="86" t="str">
        <f t="shared" si="62"/>
        <v/>
      </c>
      <c r="Q446" s="87">
        <v>70.471000000000004</v>
      </c>
      <c r="R446" s="95" t="e">
        <f>+IFERROR(VLOOKUP(N446,'Productos PD'!$C$2:$E$349,3,0),VLOOKUP(S446,'Productos PD'!$B$3:$D$349,3,0))</f>
        <v>#N/A</v>
      </c>
    </row>
    <row r="447" spans="1:18" ht="45" x14ac:dyDescent="0.25">
      <c r="A447" s="87">
        <f t="shared" si="54"/>
        <v>4</v>
      </c>
      <c r="B447" s="86" t="s">
        <v>402</v>
      </c>
      <c r="C447" s="88" t="str">
        <f>IFERROR(IF(OR(B447="",B447=B446),"",VLOOKUP(B447,A!B$2:$F$469,MATCH($Q$1,A!B$1:$F$1),0)),0)</f>
        <v/>
      </c>
      <c r="D447" s="89" t="str">
        <f t="shared" si="55"/>
        <v/>
      </c>
      <c r="E447" s="90" t="str">
        <f t="shared" si="56"/>
        <v/>
      </c>
      <c r="F447" s="91" t="s">
        <v>448</v>
      </c>
      <c r="G447" s="88" t="str">
        <f>IFERROR(IF(OR(F447="",F447=F446),"",VLOOKUP(F447,A!C$2:$F$469,MATCH($Q$1,A!C$1:$F$1),0)),0)</f>
        <v/>
      </c>
      <c r="H447" s="89" t="str">
        <f t="shared" si="57"/>
        <v/>
      </c>
      <c r="I447" s="90" t="str">
        <f t="shared" si="58"/>
        <v/>
      </c>
      <c r="J447" s="86" t="s">
        <v>449</v>
      </c>
      <c r="K447" s="87" t="str">
        <f>IFERROR(IF(J447="","",IF(J447=J446,"",VLOOKUP(J447,A!D$2:$F$469,MATCH($Q$1,A!D$1:$F$1),0))),0)</f>
        <v/>
      </c>
      <c r="L447" s="87" t="str">
        <f t="shared" si="59"/>
        <v/>
      </c>
      <c r="M447" s="94" t="str">
        <f t="shared" si="60"/>
        <v/>
      </c>
      <c r="N447" s="86" t="s">
        <v>450</v>
      </c>
      <c r="O447" s="86">
        <f t="shared" si="61"/>
        <v>52.85325000000001</v>
      </c>
      <c r="P447" s="86">
        <f t="shared" si="62"/>
        <v>0</v>
      </c>
      <c r="Q447" s="87">
        <v>75</v>
      </c>
      <c r="R447" s="95">
        <f>+IFERROR(VLOOKUP(N447,'Productos PD'!$C$2:$E$349,3,0),VLOOKUP(S447,'Productos PD'!$B$3:$D$349,3,0))</f>
        <v>0</v>
      </c>
    </row>
    <row r="448" spans="1:18" ht="60" x14ac:dyDescent="0.25">
      <c r="A448" s="87">
        <f t="shared" si="54"/>
        <v>4</v>
      </c>
      <c r="B448" s="86" t="s">
        <v>402</v>
      </c>
      <c r="C448" s="88" t="str">
        <f>IFERROR(IF(OR(B448="",B448=B447),"",VLOOKUP(B448,A!B$2:$F$469,MATCH($Q$1,A!B$1:$F$1),0)),0)</f>
        <v/>
      </c>
      <c r="D448" s="89" t="str">
        <f t="shared" si="55"/>
        <v/>
      </c>
      <c r="E448" s="90" t="str">
        <f t="shared" si="56"/>
        <v/>
      </c>
      <c r="F448" s="91" t="s">
        <v>448</v>
      </c>
      <c r="G448" s="88" t="str">
        <f>IFERROR(IF(OR(F448="",F448=F447),"",VLOOKUP(F448,A!C$2:$F$469,MATCH($Q$1,A!C$1:$F$1),0)),0)</f>
        <v/>
      </c>
      <c r="H448" s="89" t="str">
        <f t="shared" si="57"/>
        <v/>
      </c>
      <c r="I448" s="90" t="str">
        <f t="shared" si="58"/>
        <v/>
      </c>
      <c r="J448" s="86" t="s">
        <v>449</v>
      </c>
      <c r="K448" s="87" t="str">
        <f>IFERROR(IF(J448="","",IF(J448=J447,"",VLOOKUP(J448,A!D$2:$F$469,MATCH($Q$1,A!D$1:$F$1),0))),0)</f>
        <v/>
      </c>
      <c r="L448" s="87" t="str">
        <f t="shared" si="59"/>
        <v/>
      </c>
      <c r="M448" s="94" t="str">
        <f t="shared" si="60"/>
        <v/>
      </c>
      <c r="N448" s="86" t="s">
        <v>451</v>
      </c>
      <c r="O448" s="86">
        <f t="shared" si="61"/>
        <v>17.617750000000001</v>
      </c>
      <c r="P448" s="86">
        <f t="shared" si="62"/>
        <v>0</v>
      </c>
      <c r="Q448" s="87">
        <v>25</v>
      </c>
      <c r="R448" s="95">
        <f>+IFERROR(VLOOKUP(N448,'Productos PD'!$C$2:$E$349,3,0),VLOOKUP(S448,'Productos PD'!$B$3:$D$349,3,0))</f>
        <v>0</v>
      </c>
    </row>
    <row r="449" spans="1:18" ht="45" hidden="1" x14ac:dyDescent="0.25">
      <c r="A449" s="87">
        <f t="shared" si="54"/>
        <v>3</v>
      </c>
      <c r="B449" s="86" t="s">
        <v>402</v>
      </c>
      <c r="C449" s="88" t="str">
        <f>IFERROR(IF(OR(B449="",B449=B448),"",VLOOKUP(B449,A!B$2:$F$469,MATCH($Q$1,A!B$1:$F$1),0)),0)</f>
        <v/>
      </c>
      <c r="D449" s="89" t="str">
        <f t="shared" si="55"/>
        <v/>
      </c>
      <c r="E449" s="90" t="str">
        <f t="shared" si="56"/>
        <v/>
      </c>
      <c r="F449" s="91" t="s">
        <v>448</v>
      </c>
      <c r="G449" s="88" t="str">
        <f>IFERROR(IF(OR(F449="",F449=F448),"",VLOOKUP(F449,A!C$2:$F$469,MATCH($Q$1,A!C$1:$F$1),0)),0)</f>
        <v/>
      </c>
      <c r="H449" s="89" t="str">
        <f t="shared" si="57"/>
        <v/>
      </c>
      <c r="I449" s="90" t="str">
        <f t="shared" si="58"/>
        <v/>
      </c>
      <c r="J449" s="86" t="s">
        <v>452</v>
      </c>
      <c r="K449" s="87">
        <f>IFERROR(IF(J449="","",IF(J449=J448,"",VLOOKUP(J449,A!D$2:$F$469,MATCH($Q$1,A!D$1:$F$1),0))),0)</f>
        <v>21.241</v>
      </c>
      <c r="L449" s="87">
        <f t="shared" si="59"/>
        <v>0</v>
      </c>
      <c r="M449" s="94">
        <f t="shared" si="60"/>
        <v>0</v>
      </c>
      <c r="O449" s="86" t="str">
        <f t="shared" si="61"/>
        <v/>
      </c>
      <c r="P449" s="86" t="str">
        <f t="shared" si="62"/>
        <v/>
      </c>
      <c r="Q449" s="87">
        <v>21.241</v>
      </c>
      <c r="R449" s="95" t="e">
        <f>+IFERROR(VLOOKUP(N449,'Productos PD'!$C$2:$E$349,3,0),VLOOKUP(S449,'Productos PD'!$B$3:$D$349,3,0))</f>
        <v>#N/A</v>
      </c>
    </row>
    <row r="450" spans="1:18" ht="45" x14ac:dyDescent="0.25">
      <c r="A450" s="87">
        <f t="shared" si="54"/>
        <v>4</v>
      </c>
      <c r="B450" s="86" t="s">
        <v>402</v>
      </c>
      <c r="C450" s="88" t="str">
        <f>IFERROR(IF(OR(B450="",B450=B449),"",VLOOKUP(B450,A!B$2:$F$469,MATCH($Q$1,A!B$1:$F$1),0)),0)</f>
        <v/>
      </c>
      <c r="D450" s="89" t="str">
        <f t="shared" si="55"/>
        <v/>
      </c>
      <c r="E450" s="90" t="str">
        <f t="shared" si="56"/>
        <v/>
      </c>
      <c r="F450" s="91" t="s">
        <v>448</v>
      </c>
      <c r="G450" s="88" t="str">
        <f>IFERROR(IF(OR(F450="",F450=F449),"",VLOOKUP(F450,A!C$2:$F$469,MATCH($Q$1,A!C$1:$F$1),0)),0)</f>
        <v/>
      </c>
      <c r="H450" s="89" t="str">
        <f t="shared" si="57"/>
        <v/>
      </c>
      <c r="I450" s="90" t="str">
        <f t="shared" si="58"/>
        <v/>
      </c>
      <c r="J450" s="86" t="s">
        <v>452</v>
      </c>
      <c r="K450" s="87" t="str">
        <f>IFERROR(IF(J450="","",IF(J450=J449,"",VLOOKUP(J450,A!D$2:$F$469,MATCH($Q$1,A!D$1:$F$1),0))),0)</f>
        <v/>
      </c>
      <c r="L450" s="87" t="str">
        <f t="shared" si="59"/>
        <v/>
      </c>
      <c r="M450" s="94" t="str">
        <f t="shared" si="60"/>
        <v/>
      </c>
      <c r="N450" s="86" t="s">
        <v>453</v>
      </c>
      <c r="O450" s="86">
        <f t="shared" si="61"/>
        <v>14.868699999999999</v>
      </c>
      <c r="P450" s="86">
        <f t="shared" si="62"/>
        <v>0</v>
      </c>
      <c r="Q450" s="87">
        <v>70</v>
      </c>
      <c r="R450" s="95">
        <f>+IFERROR(VLOOKUP(N450,'Productos PD'!$C$2:$E$349,3,0),VLOOKUP(S450,'Productos PD'!$B$3:$D$349,3,0))</f>
        <v>0</v>
      </c>
    </row>
    <row r="451" spans="1:18" ht="45" x14ac:dyDescent="0.25">
      <c r="A451" s="87">
        <f t="shared" ref="A451:A469" si="63">+IF(O451&lt;&gt;"",4,IF(K451&lt;&gt;"",3,IF(G451&lt;&gt;"",2,IF(C451&lt;&gt;"",1,""))))</f>
        <v>4</v>
      </c>
      <c r="B451" s="86" t="s">
        <v>402</v>
      </c>
      <c r="C451" s="88" t="str">
        <f>IFERROR(IF(OR(B451="",B451=B450),"",VLOOKUP(B451,A!B$2:$F$469,MATCH($Q$1,A!B$1:$F$1),0)),0)</f>
        <v/>
      </c>
      <c r="D451" s="89" t="str">
        <f t="shared" ref="D451:D469" si="64">IFERROR(IF(C451="","",C451*E451),0)</f>
        <v/>
      </c>
      <c r="E451" s="90" t="str">
        <f t="shared" ref="E451:E469" si="65">IFERROR(IF(C451="","",SUMPRODUCT(($B$2:$B$469=B451)*1,$H$2:$H$469)/100),0)</f>
        <v/>
      </c>
      <c r="F451" s="91" t="s">
        <v>448</v>
      </c>
      <c r="G451" s="88" t="str">
        <f>IFERROR(IF(OR(F451="",F451=F450),"",VLOOKUP(F451,A!C$2:$F$469,MATCH($Q$1,A!C$1:$F$1),0)),0)</f>
        <v/>
      </c>
      <c r="H451" s="89" t="str">
        <f t="shared" si="57"/>
        <v/>
      </c>
      <c r="I451" s="90" t="str">
        <f t="shared" si="58"/>
        <v/>
      </c>
      <c r="J451" s="86" t="s">
        <v>452</v>
      </c>
      <c r="K451" s="87" t="str">
        <f>IFERROR(IF(J451="","",IF(J451=J450,"",VLOOKUP(J451,A!D$2:$F$469,MATCH($Q$1,A!D$1:$F$1),0))),0)</f>
        <v/>
      </c>
      <c r="L451" s="87" t="str">
        <f t="shared" si="59"/>
        <v/>
      </c>
      <c r="M451" s="94" t="str">
        <f t="shared" si="60"/>
        <v/>
      </c>
      <c r="N451" s="86" t="s">
        <v>814</v>
      </c>
      <c r="O451" s="86">
        <f t="shared" si="61"/>
        <v>6.3723000000000001</v>
      </c>
      <c r="P451" s="86">
        <f t="shared" si="62"/>
        <v>0</v>
      </c>
      <c r="Q451" s="87">
        <v>30</v>
      </c>
      <c r="R451" s="95">
        <f>+IFERROR(VLOOKUP(N451,'Productos PD'!$C$2:$E$349,3,0),VLOOKUP(S451,'Productos PD'!$B$3:$D$349,3,0))</f>
        <v>0</v>
      </c>
    </row>
    <row r="452" spans="1:18" ht="45" hidden="1" x14ac:dyDescent="0.25">
      <c r="A452" s="87">
        <f t="shared" si="63"/>
        <v>3</v>
      </c>
      <c r="B452" s="86" t="s">
        <v>402</v>
      </c>
      <c r="C452" s="88" t="str">
        <f>IFERROR(IF(OR(B452="",B452=B451),"",VLOOKUP(B452,A!B$2:$F$469,MATCH($Q$1,A!B$1:$F$1),0)),0)</f>
        <v/>
      </c>
      <c r="D452" s="89" t="str">
        <f t="shared" si="64"/>
        <v/>
      </c>
      <c r="E452" s="90" t="str">
        <f t="shared" si="65"/>
        <v/>
      </c>
      <c r="F452" s="91" t="s">
        <v>448</v>
      </c>
      <c r="G452" s="88" t="str">
        <f>IFERROR(IF(OR(F452="",F452=F451),"",VLOOKUP(F452,A!C$2:$F$469,MATCH($Q$1,A!C$1:$F$1),0)),0)</f>
        <v/>
      </c>
      <c r="H452" s="89" t="str">
        <f t="shared" ref="H452:H469" si="66">IFERROR(IF(G452="","",G452*I452),0)</f>
        <v/>
      </c>
      <c r="I452" s="90" t="str">
        <f t="shared" ref="I452:I469" si="67">IFERROR(IF(G452="","",SUMPRODUCT(($F$3:$F$469=F452)*1,$L$3:$L$469)/100),0)</f>
        <v/>
      </c>
      <c r="J452" s="86" t="s">
        <v>455</v>
      </c>
      <c r="K452" s="87">
        <f>IFERROR(IF(J452="","",IF(J452=J451,"",VLOOKUP(J452,A!D$2:$F$469,MATCH($Q$1,A!D$1:$F$1),0))),0)</f>
        <v>3.722</v>
      </c>
      <c r="L452" s="87">
        <f t="shared" si="59"/>
        <v>0</v>
      </c>
      <c r="M452" s="94">
        <f t="shared" si="60"/>
        <v>0</v>
      </c>
      <c r="O452" s="86" t="str">
        <f t="shared" si="61"/>
        <v/>
      </c>
      <c r="P452" s="86" t="str">
        <f t="shared" si="62"/>
        <v/>
      </c>
      <c r="Q452" s="87">
        <v>3.722</v>
      </c>
      <c r="R452" s="95" t="e">
        <f>+IFERROR(VLOOKUP(N452,'Productos PD'!$C$2:$E$349,3,0),VLOOKUP(S452,'Productos PD'!$B$3:$D$349,3,0))</f>
        <v>#N/A</v>
      </c>
    </row>
    <row r="453" spans="1:18" ht="45" x14ac:dyDescent="0.25">
      <c r="A453" s="87">
        <f t="shared" si="63"/>
        <v>4</v>
      </c>
      <c r="B453" s="86" t="s">
        <v>402</v>
      </c>
      <c r="C453" s="88" t="str">
        <f>IFERROR(IF(OR(B453="",B453=B452),"",VLOOKUP(B453,A!B$2:$F$469,MATCH($Q$1,A!B$1:$F$1),0)),0)</f>
        <v/>
      </c>
      <c r="D453" s="89" t="str">
        <f t="shared" si="64"/>
        <v/>
      </c>
      <c r="E453" s="90" t="str">
        <f t="shared" si="65"/>
        <v/>
      </c>
      <c r="F453" s="91" t="s">
        <v>448</v>
      </c>
      <c r="G453" s="88" t="str">
        <f>IFERROR(IF(OR(F453="",F453=F452),"",VLOOKUP(F453,A!C$2:$F$469,MATCH($Q$1,A!C$1:$F$1),0)),0)</f>
        <v/>
      </c>
      <c r="H453" s="89" t="str">
        <f t="shared" si="66"/>
        <v/>
      </c>
      <c r="I453" s="90" t="str">
        <f t="shared" si="67"/>
        <v/>
      </c>
      <c r="J453" s="86" t="s">
        <v>455</v>
      </c>
      <c r="K453" s="87" t="str">
        <f>IFERROR(IF(J453="","",IF(J453=J452,"",VLOOKUP(J453,A!D$2:$F$469,MATCH($Q$1,A!D$1:$F$1),0))),0)</f>
        <v/>
      </c>
      <c r="L453" s="87" t="str">
        <f t="shared" ref="L453:L469" si="68">IF(OR(J453="",J453=J452),"",SUMPRODUCT(($J$4:$J$469=J453)*1,$P$4:$P$469))</f>
        <v/>
      </c>
      <c r="M453" s="94" t="str">
        <f t="shared" ref="M453:M469" si="69">IFERROR(IF(L453="","",L453/K453),0)</f>
        <v/>
      </c>
      <c r="N453" s="86" t="s">
        <v>456</v>
      </c>
      <c r="O453" s="86">
        <f t="shared" si="61"/>
        <v>1.4887999999999999</v>
      </c>
      <c r="P453" s="86">
        <f t="shared" si="62"/>
        <v>0</v>
      </c>
      <c r="Q453" s="87">
        <v>40</v>
      </c>
      <c r="R453" s="95">
        <f>+IFERROR(VLOOKUP(N453,'Productos PD'!$C$2:$E$349,3,0),VLOOKUP(S453,'Productos PD'!$B$3:$D$349,3,0))</f>
        <v>0</v>
      </c>
    </row>
    <row r="454" spans="1:18" ht="45" x14ac:dyDescent="0.25">
      <c r="A454" s="87">
        <f t="shared" si="63"/>
        <v>4</v>
      </c>
      <c r="B454" s="86" t="s">
        <v>402</v>
      </c>
      <c r="C454" s="88" t="str">
        <f>IFERROR(IF(OR(B454="",B454=B453),"",VLOOKUP(B454,A!B$2:$F$469,MATCH($Q$1,A!B$1:$F$1),0)),0)</f>
        <v/>
      </c>
      <c r="D454" s="89" t="str">
        <f t="shared" si="64"/>
        <v/>
      </c>
      <c r="E454" s="90" t="str">
        <f t="shared" si="65"/>
        <v/>
      </c>
      <c r="F454" s="91" t="s">
        <v>448</v>
      </c>
      <c r="G454" s="88" t="str">
        <f>IFERROR(IF(OR(F454="",F454=F453),"",VLOOKUP(F454,A!C$2:$F$469,MATCH($Q$1,A!C$1:$F$1),0)),0)</f>
        <v/>
      </c>
      <c r="H454" s="89" t="str">
        <f t="shared" si="66"/>
        <v/>
      </c>
      <c r="I454" s="90" t="str">
        <f t="shared" si="67"/>
        <v/>
      </c>
      <c r="J454" s="86" t="s">
        <v>455</v>
      </c>
      <c r="K454" s="87" t="str">
        <f>IFERROR(IF(J454="","",IF(J454=J453,"",VLOOKUP(J454,A!D$2:$F$469,MATCH($Q$1,A!D$1:$F$1),0))),0)</f>
        <v/>
      </c>
      <c r="L454" s="87" t="str">
        <f t="shared" si="68"/>
        <v/>
      </c>
      <c r="M454" s="94" t="str">
        <f t="shared" si="69"/>
        <v/>
      </c>
      <c r="N454" s="86" t="s">
        <v>817</v>
      </c>
      <c r="O454" s="86">
        <f t="shared" ref="O454:O469" si="70">IF(N454="","",IFERROR(VLOOKUP(J454,$J$4:$K$469,2,0)*Q454/100,""))</f>
        <v>2.2332000000000001</v>
      </c>
      <c r="P454" s="86">
        <f t="shared" ref="P454:P469" si="71">IFERROR(R454*O454,"")</f>
        <v>0</v>
      </c>
      <c r="Q454" s="87">
        <v>60</v>
      </c>
      <c r="R454" s="95">
        <f>+IFERROR(VLOOKUP(N454,'Productos PD'!$C$2:$E$349,3,0),VLOOKUP(S454,'Productos PD'!$B$3:$D$349,3,0))</f>
        <v>0</v>
      </c>
    </row>
    <row r="455" spans="1:18" ht="45" hidden="1" x14ac:dyDescent="0.25">
      <c r="A455" s="87">
        <f t="shared" si="63"/>
        <v>3</v>
      </c>
      <c r="B455" s="86" t="s">
        <v>402</v>
      </c>
      <c r="C455" s="88" t="str">
        <f>IFERROR(IF(OR(B455="",B455=B454),"",VLOOKUP(B455,A!B$2:$F$469,MATCH($Q$1,A!B$1:$F$1),0)),0)</f>
        <v/>
      </c>
      <c r="D455" s="89" t="str">
        <f t="shared" si="64"/>
        <v/>
      </c>
      <c r="E455" s="90" t="str">
        <f t="shared" si="65"/>
        <v/>
      </c>
      <c r="F455" s="91" t="s">
        <v>448</v>
      </c>
      <c r="G455" s="88" t="str">
        <f>IFERROR(IF(OR(F455="",F455=F454),"",VLOOKUP(F455,A!C$2:$F$469,MATCH($Q$1,A!C$1:$F$1),0)),0)</f>
        <v/>
      </c>
      <c r="H455" s="89" t="str">
        <f t="shared" si="66"/>
        <v/>
      </c>
      <c r="I455" s="90" t="str">
        <f t="shared" si="67"/>
        <v/>
      </c>
      <c r="J455" s="86" t="s">
        <v>458</v>
      </c>
      <c r="K455" s="87">
        <f>IFERROR(IF(J455="","",IF(J455=J454,"",VLOOKUP(J455,A!D$2:$F$469,MATCH($Q$1,A!D$1:$F$1),0))),0)</f>
        <v>4.5659999999999998</v>
      </c>
      <c r="L455" s="87">
        <f t="shared" si="68"/>
        <v>0</v>
      </c>
      <c r="M455" s="94">
        <f t="shared" si="69"/>
        <v>0</v>
      </c>
      <c r="O455" s="86" t="str">
        <f t="shared" si="70"/>
        <v/>
      </c>
      <c r="P455" s="86" t="str">
        <f t="shared" si="71"/>
        <v/>
      </c>
      <c r="Q455" s="87">
        <v>4.5659999999999998</v>
      </c>
      <c r="R455" s="95" t="e">
        <f>+IFERROR(VLOOKUP(N455,'Productos PD'!$C$2:$E$349,3,0),VLOOKUP(S455,'Productos PD'!$B$3:$D$349,3,0))</f>
        <v>#N/A</v>
      </c>
    </row>
    <row r="456" spans="1:18" ht="45" x14ac:dyDescent="0.25">
      <c r="A456" s="87">
        <f t="shared" si="63"/>
        <v>4</v>
      </c>
      <c r="B456" s="86" t="s">
        <v>402</v>
      </c>
      <c r="C456" s="88" t="str">
        <f>IFERROR(IF(OR(B456="",B456=B455),"",VLOOKUP(B456,A!B$2:$F$469,MATCH($Q$1,A!B$1:$F$1),0)),0)</f>
        <v/>
      </c>
      <c r="D456" s="89" t="str">
        <f t="shared" si="64"/>
        <v/>
      </c>
      <c r="E456" s="90" t="str">
        <f t="shared" si="65"/>
        <v/>
      </c>
      <c r="F456" s="91" t="s">
        <v>448</v>
      </c>
      <c r="G456" s="88" t="str">
        <f>IFERROR(IF(OR(F456="",F456=F455),"",VLOOKUP(F456,A!C$2:$F$469,MATCH($Q$1,A!C$1:$F$1),0)),0)</f>
        <v/>
      </c>
      <c r="H456" s="89" t="str">
        <f t="shared" si="66"/>
        <v/>
      </c>
      <c r="I456" s="90" t="str">
        <f t="shared" si="67"/>
        <v/>
      </c>
      <c r="J456" s="86" t="s">
        <v>458</v>
      </c>
      <c r="K456" s="87" t="str">
        <f>IFERROR(IF(J456="","",IF(J456=J455,"",VLOOKUP(J456,A!D$2:$F$469,MATCH($Q$1,A!D$1:$F$1),0))),0)</f>
        <v/>
      </c>
      <c r="L456" s="87" t="str">
        <f t="shared" si="68"/>
        <v/>
      </c>
      <c r="M456" s="94" t="str">
        <f t="shared" si="69"/>
        <v/>
      </c>
      <c r="N456" s="86" t="s">
        <v>816</v>
      </c>
      <c r="O456" s="86">
        <f t="shared" si="70"/>
        <v>1.0501800000000001</v>
      </c>
      <c r="P456" s="86">
        <f t="shared" si="71"/>
        <v>0</v>
      </c>
      <c r="Q456" s="87">
        <v>23</v>
      </c>
      <c r="R456" s="95">
        <f>+IFERROR(VLOOKUP(N456,'Productos PD'!$C$2:$E$349,3,0),VLOOKUP(S456,'Productos PD'!$B$3:$D$349,3,0))</f>
        <v>0</v>
      </c>
    </row>
    <row r="457" spans="1:18" ht="45" x14ac:dyDescent="0.25">
      <c r="A457" s="87">
        <f t="shared" si="63"/>
        <v>4</v>
      </c>
      <c r="B457" s="86" t="s">
        <v>402</v>
      </c>
      <c r="C457" s="88" t="str">
        <f>IFERROR(IF(OR(B457="",B457=B456),"",VLOOKUP(B457,A!B$2:$F$469,MATCH($Q$1,A!B$1:$F$1),0)),0)</f>
        <v/>
      </c>
      <c r="D457" s="89" t="str">
        <f t="shared" si="64"/>
        <v/>
      </c>
      <c r="E457" s="90" t="str">
        <f t="shared" si="65"/>
        <v/>
      </c>
      <c r="F457" s="91" t="s">
        <v>448</v>
      </c>
      <c r="G457" s="88" t="str">
        <f>IFERROR(IF(OR(F457="",F457=F456),"",VLOOKUP(F457,A!C$2:$F$469,MATCH($Q$1,A!C$1:$F$1),0)),0)</f>
        <v/>
      </c>
      <c r="H457" s="89" t="str">
        <f t="shared" si="66"/>
        <v/>
      </c>
      <c r="I457" s="90" t="str">
        <f t="shared" si="67"/>
        <v/>
      </c>
      <c r="J457" s="86" t="s">
        <v>458</v>
      </c>
      <c r="K457" s="87" t="str">
        <f>IFERROR(IF(J457="","",IF(J457=J456,"",VLOOKUP(J457,A!D$2:$F$469,MATCH($Q$1,A!D$1:$F$1),0))),0)</f>
        <v/>
      </c>
      <c r="L457" s="87" t="str">
        <f t="shared" si="68"/>
        <v/>
      </c>
      <c r="M457" s="94" t="str">
        <f t="shared" si="69"/>
        <v/>
      </c>
      <c r="N457" s="86" t="s">
        <v>460</v>
      </c>
      <c r="O457" s="86">
        <f t="shared" si="70"/>
        <v>3.5158199999999997</v>
      </c>
      <c r="P457" s="86">
        <f t="shared" si="71"/>
        <v>0</v>
      </c>
      <c r="Q457" s="87">
        <v>77</v>
      </c>
      <c r="R457" s="95">
        <f>+IFERROR(VLOOKUP(N457,'Productos PD'!$C$2:$E$349,3,0),VLOOKUP(S457,'Productos PD'!$B$3:$D$349,3,0))</f>
        <v>0</v>
      </c>
    </row>
    <row r="458" spans="1:18" ht="45" hidden="1" x14ac:dyDescent="0.25">
      <c r="A458" s="87">
        <f t="shared" si="63"/>
        <v>2</v>
      </c>
      <c r="B458" s="86" t="s">
        <v>402</v>
      </c>
      <c r="C458" s="88" t="str">
        <f>IFERROR(IF(OR(B458="",B458=B457),"",VLOOKUP(B458,A!B$2:$F$469,MATCH($Q$1,A!B$1:$F$1),0)),0)</f>
        <v/>
      </c>
      <c r="D458" s="89" t="str">
        <f t="shared" si="64"/>
        <v/>
      </c>
      <c r="E458" s="90" t="str">
        <f t="shared" si="65"/>
        <v/>
      </c>
      <c r="F458" s="91" t="s">
        <v>461</v>
      </c>
      <c r="G458" s="88">
        <f>IFERROR(IF(OR(F458="",F458=F457),"",VLOOKUP(F458,A!C$2:$F$469,MATCH($Q$1,A!C$1:$F$1),0)),0)</f>
        <v>60</v>
      </c>
      <c r="H458" s="89">
        <f t="shared" si="66"/>
        <v>0</v>
      </c>
      <c r="I458" s="90">
        <f t="shared" si="67"/>
        <v>0</v>
      </c>
      <c r="K458" s="87" t="str">
        <f>IFERROR(IF(J458="","",IF(J458=J457,"",VLOOKUP(J458,A!D$2:$F$469,MATCH($Q$1,A!D$1:$F$1),0))),0)</f>
        <v/>
      </c>
      <c r="L458" s="87" t="str">
        <f t="shared" si="68"/>
        <v/>
      </c>
      <c r="M458" s="94" t="str">
        <f t="shared" si="69"/>
        <v/>
      </c>
      <c r="O458" s="86" t="str">
        <f t="shared" si="70"/>
        <v/>
      </c>
      <c r="P458" s="86" t="str">
        <f t="shared" si="71"/>
        <v/>
      </c>
      <c r="Q458" s="87">
        <v>60</v>
      </c>
      <c r="R458" s="95" t="e">
        <f>+IFERROR(VLOOKUP(N458,'Productos PD'!$C$2:$E$349,3,0),VLOOKUP(S458,'Productos PD'!$B$3:$D$349,3,0))</f>
        <v>#N/A</v>
      </c>
    </row>
    <row r="459" spans="1:18" ht="45" hidden="1" x14ac:dyDescent="0.25">
      <c r="A459" s="87">
        <f t="shared" si="63"/>
        <v>3</v>
      </c>
      <c r="B459" s="86" t="s">
        <v>402</v>
      </c>
      <c r="C459" s="88" t="str">
        <f>IFERROR(IF(OR(B459="",B459=B458),"",VLOOKUP(B459,A!B$2:$F$469,MATCH($Q$1,A!B$1:$F$1),0)),0)</f>
        <v/>
      </c>
      <c r="D459" s="89" t="str">
        <f t="shared" si="64"/>
        <v/>
      </c>
      <c r="E459" s="90" t="str">
        <f t="shared" si="65"/>
        <v/>
      </c>
      <c r="F459" s="91" t="s">
        <v>461</v>
      </c>
      <c r="G459" s="88" t="str">
        <f>IFERROR(IF(OR(F459="",F459=F458),"",VLOOKUP(F459,A!C$2:$F$469,MATCH($Q$1,A!C$1:$F$1),0)),0)</f>
        <v/>
      </c>
      <c r="H459" s="89" t="str">
        <f t="shared" si="66"/>
        <v/>
      </c>
      <c r="I459" s="90" t="str">
        <f t="shared" si="67"/>
        <v/>
      </c>
      <c r="J459" s="86" t="s">
        <v>462</v>
      </c>
      <c r="K459" s="87">
        <f>IFERROR(IF(J459="","",IF(J459=J458,"",VLOOKUP(J459,A!D$2:$F$469,MATCH($Q$1,A!D$1:$F$1),0))),0)</f>
        <v>100</v>
      </c>
      <c r="L459" s="87">
        <f t="shared" si="68"/>
        <v>0</v>
      </c>
      <c r="M459" s="94">
        <f t="shared" si="69"/>
        <v>0</v>
      </c>
      <c r="O459" s="86" t="str">
        <f t="shared" si="70"/>
        <v/>
      </c>
      <c r="P459" s="86" t="str">
        <f t="shared" si="71"/>
        <v/>
      </c>
      <c r="Q459" s="87">
        <v>100</v>
      </c>
      <c r="R459" s="95" t="e">
        <f>+IFERROR(VLOOKUP(N459,'Productos PD'!$C$2:$E$349,3,0),VLOOKUP(S459,'Productos PD'!$B$3:$D$349,3,0))</f>
        <v>#N/A</v>
      </c>
    </row>
    <row r="460" spans="1:18" ht="45" x14ac:dyDescent="0.25">
      <c r="A460" s="87">
        <f t="shared" si="63"/>
        <v>4</v>
      </c>
      <c r="B460" s="86" t="s">
        <v>402</v>
      </c>
      <c r="C460" s="88" t="str">
        <f>IFERROR(IF(OR(B460="",B460=B459),"",VLOOKUP(B460,A!B$2:$F$469,MATCH($Q$1,A!B$1:$F$1),0)),0)</f>
        <v/>
      </c>
      <c r="D460" s="89" t="str">
        <f t="shared" si="64"/>
        <v/>
      </c>
      <c r="E460" s="90" t="str">
        <f t="shared" si="65"/>
        <v/>
      </c>
      <c r="F460" s="91" t="s">
        <v>461</v>
      </c>
      <c r="G460" s="88" t="str">
        <f>IFERROR(IF(OR(F460="",F460=F459),"",VLOOKUP(F460,A!C$2:$F$469,MATCH($Q$1,A!C$1:$F$1),0)),0)</f>
        <v/>
      </c>
      <c r="H460" s="89" t="str">
        <f t="shared" si="66"/>
        <v/>
      </c>
      <c r="I460" s="90" t="str">
        <f t="shared" si="67"/>
        <v/>
      </c>
      <c r="J460" s="86" t="s">
        <v>462</v>
      </c>
      <c r="K460" s="87" t="str">
        <f>IFERROR(IF(J460="","",IF(J460=J459,"",VLOOKUP(J460,A!D$2:$F$469,MATCH($Q$1,A!D$1:$F$1),0))),0)</f>
        <v/>
      </c>
      <c r="L460" s="87" t="str">
        <f t="shared" si="68"/>
        <v/>
      </c>
      <c r="M460" s="94" t="str">
        <f t="shared" si="69"/>
        <v/>
      </c>
      <c r="N460" s="86" t="s">
        <v>826</v>
      </c>
      <c r="O460" s="86">
        <f t="shared" si="70"/>
        <v>8</v>
      </c>
      <c r="P460" s="86">
        <f t="shared" si="71"/>
        <v>0</v>
      </c>
      <c r="Q460" s="87">
        <v>8</v>
      </c>
      <c r="R460" s="95">
        <f>+IFERROR(VLOOKUP(N460,'Productos PD'!$C$2:$E$349,3,0),VLOOKUP(S460,'Productos PD'!$B$3:$D$349,3,0))</f>
        <v>0</v>
      </c>
    </row>
    <row r="461" spans="1:18" ht="45" x14ac:dyDescent="0.25">
      <c r="A461" s="87">
        <f t="shared" si="63"/>
        <v>4</v>
      </c>
      <c r="B461" s="86" t="s">
        <v>402</v>
      </c>
      <c r="C461" s="88" t="str">
        <f>IFERROR(IF(OR(B461="",B461=B460),"",VLOOKUP(B461,A!B$2:$F$469,MATCH($Q$1,A!B$1:$F$1),0)),0)</f>
        <v/>
      </c>
      <c r="D461" s="89" t="str">
        <f t="shared" si="64"/>
        <v/>
      </c>
      <c r="E461" s="90" t="str">
        <f t="shared" si="65"/>
        <v/>
      </c>
      <c r="F461" s="91" t="s">
        <v>461</v>
      </c>
      <c r="G461" s="88" t="str">
        <f>IFERROR(IF(OR(F461="",F461=F460),"",VLOOKUP(F461,A!C$2:$F$469,MATCH($Q$1,A!C$1:$F$1),0)),0)</f>
        <v/>
      </c>
      <c r="H461" s="89" t="str">
        <f t="shared" si="66"/>
        <v/>
      </c>
      <c r="I461" s="90" t="str">
        <f t="shared" si="67"/>
        <v/>
      </c>
      <c r="J461" s="86" t="s">
        <v>462</v>
      </c>
      <c r="K461" s="87" t="str">
        <f>IFERROR(IF(J461="","",IF(J461=J460,"",VLOOKUP(J461,A!D$2:$F$469,MATCH($Q$1,A!D$1:$F$1),0))),0)</f>
        <v/>
      </c>
      <c r="L461" s="87" t="str">
        <f t="shared" si="68"/>
        <v/>
      </c>
      <c r="M461" s="94" t="str">
        <f t="shared" si="69"/>
        <v/>
      </c>
      <c r="N461" s="86" t="s">
        <v>464</v>
      </c>
      <c r="O461" s="86">
        <f t="shared" si="70"/>
        <v>1</v>
      </c>
      <c r="P461" s="86">
        <f t="shared" si="71"/>
        <v>0</v>
      </c>
      <c r="Q461" s="87">
        <v>1</v>
      </c>
      <c r="R461" s="95">
        <f>+IFERROR(VLOOKUP(N461,'Productos PD'!$C$2:$E$349,3,0),VLOOKUP(S461,'Productos PD'!$B$3:$D$349,3,0))</f>
        <v>0</v>
      </c>
    </row>
    <row r="462" spans="1:18" ht="45" x14ac:dyDescent="0.25">
      <c r="A462" s="87">
        <f t="shared" si="63"/>
        <v>4</v>
      </c>
      <c r="B462" s="86" t="s">
        <v>402</v>
      </c>
      <c r="C462" s="88" t="str">
        <f>IFERROR(IF(OR(B462="",B462=B461),"",VLOOKUP(B462,A!B$2:$F$469,MATCH($Q$1,A!B$1:$F$1),0)),0)</f>
        <v/>
      </c>
      <c r="D462" s="89" t="str">
        <f t="shared" si="64"/>
        <v/>
      </c>
      <c r="E462" s="90" t="str">
        <f t="shared" si="65"/>
        <v/>
      </c>
      <c r="F462" s="91" t="s">
        <v>461</v>
      </c>
      <c r="G462" s="88" t="str">
        <f>IFERROR(IF(OR(F462="",F462=F461),"",VLOOKUP(F462,A!C$2:$F$469,MATCH($Q$1,A!C$1:$F$1),0)),0)</f>
        <v/>
      </c>
      <c r="H462" s="89" t="str">
        <f t="shared" si="66"/>
        <v/>
      </c>
      <c r="I462" s="90" t="str">
        <f t="shared" si="67"/>
        <v/>
      </c>
      <c r="J462" s="86" t="s">
        <v>462</v>
      </c>
      <c r="K462" s="87" t="str">
        <f>IFERROR(IF(J462="","",IF(J462=J461,"",VLOOKUP(J462,A!D$2:$F$469,MATCH($Q$1,A!D$1:$F$1),0))),0)</f>
        <v/>
      </c>
      <c r="L462" s="87" t="str">
        <f t="shared" si="68"/>
        <v/>
      </c>
      <c r="M462" s="94" t="str">
        <f t="shared" si="69"/>
        <v/>
      </c>
      <c r="N462" s="86" t="s">
        <v>825</v>
      </c>
      <c r="O462" s="86">
        <f t="shared" si="70"/>
        <v>5</v>
      </c>
      <c r="P462" s="86">
        <f t="shared" si="71"/>
        <v>0</v>
      </c>
      <c r="Q462" s="87">
        <v>5</v>
      </c>
      <c r="R462" s="95">
        <f>+IFERROR(VLOOKUP(N462,'Productos PD'!$C$2:$E$349,3,0),VLOOKUP(S462,'Productos PD'!$B$3:$D$349,3,0))</f>
        <v>0</v>
      </c>
    </row>
    <row r="463" spans="1:18" ht="45" x14ac:dyDescent="0.25">
      <c r="A463" s="87">
        <f t="shared" si="63"/>
        <v>4</v>
      </c>
      <c r="B463" s="86" t="s">
        <v>402</v>
      </c>
      <c r="C463" s="88" t="str">
        <f>IFERROR(IF(OR(B463="",B463=B462),"",VLOOKUP(B463,A!B$2:$F$469,MATCH($Q$1,A!B$1:$F$1),0)),0)</f>
        <v/>
      </c>
      <c r="D463" s="89" t="str">
        <f t="shared" si="64"/>
        <v/>
      </c>
      <c r="E463" s="90" t="str">
        <f t="shared" si="65"/>
        <v/>
      </c>
      <c r="F463" s="91" t="s">
        <v>461</v>
      </c>
      <c r="G463" s="88" t="str">
        <f>IFERROR(IF(OR(F463="",F463=F462),"",VLOOKUP(F463,A!C$2:$F$469,MATCH($Q$1,A!C$1:$F$1),0)),0)</f>
        <v/>
      </c>
      <c r="H463" s="89" t="str">
        <f t="shared" si="66"/>
        <v/>
      </c>
      <c r="I463" s="90" t="str">
        <f t="shared" si="67"/>
        <v/>
      </c>
      <c r="J463" s="86" t="s">
        <v>462</v>
      </c>
      <c r="K463" s="87" t="str">
        <f>IFERROR(IF(J463="","",IF(J463=J462,"",VLOOKUP(J463,A!D$2:$F$469,MATCH($Q$1,A!D$1:$F$1),0))),0)</f>
        <v/>
      </c>
      <c r="L463" s="87" t="str">
        <f t="shared" si="68"/>
        <v/>
      </c>
      <c r="M463" s="94" t="str">
        <f t="shared" si="69"/>
        <v/>
      </c>
      <c r="N463" s="86" t="s">
        <v>466</v>
      </c>
      <c r="O463" s="86">
        <f t="shared" si="70"/>
        <v>1</v>
      </c>
      <c r="P463" s="86">
        <f t="shared" si="71"/>
        <v>0</v>
      </c>
      <c r="Q463" s="87">
        <v>1</v>
      </c>
      <c r="R463" s="95">
        <f>+IFERROR(VLOOKUP(N463,'Productos PD'!$C$2:$E$349,3,0),VLOOKUP(S463,'Productos PD'!$B$3:$D$349,3,0))</f>
        <v>0</v>
      </c>
    </row>
    <row r="464" spans="1:18" ht="45" x14ac:dyDescent="0.25">
      <c r="A464" s="87">
        <f t="shared" si="63"/>
        <v>4</v>
      </c>
      <c r="B464" s="86" t="s">
        <v>402</v>
      </c>
      <c r="C464" s="88" t="str">
        <f>IFERROR(IF(OR(B464="",B464=B463),"",VLOOKUP(B464,A!B$2:$F$469,MATCH($Q$1,A!B$1:$F$1),0)),0)</f>
        <v/>
      </c>
      <c r="D464" s="89" t="str">
        <f t="shared" si="64"/>
        <v/>
      </c>
      <c r="E464" s="90" t="str">
        <f t="shared" si="65"/>
        <v/>
      </c>
      <c r="F464" s="91" t="s">
        <v>461</v>
      </c>
      <c r="G464" s="88" t="str">
        <f>IFERROR(IF(OR(F464="",F464=F463),"",VLOOKUP(F464,A!C$2:$F$469,MATCH($Q$1,A!C$1:$F$1),0)),0)</f>
        <v/>
      </c>
      <c r="H464" s="89" t="str">
        <f t="shared" si="66"/>
        <v/>
      </c>
      <c r="I464" s="90" t="str">
        <f t="shared" si="67"/>
        <v/>
      </c>
      <c r="J464" s="86" t="s">
        <v>462</v>
      </c>
      <c r="K464" s="87" t="str">
        <f>IFERROR(IF(J464="","",IF(J464=J463,"",VLOOKUP(J464,A!D$2:$F$469,MATCH($Q$1,A!D$1:$F$1),0))),0)</f>
        <v/>
      </c>
      <c r="L464" s="87" t="str">
        <f t="shared" si="68"/>
        <v/>
      </c>
      <c r="M464" s="94" t="str">
        <f t="shared" si="69"/>
        <v/>
      </c>
      <c r="N464" s="86" t="s">
        <v>467</v>
      </c>
      <c r="O464" s="86">
        <f t="shared" si="70"/>
        <v>38</v>
      </c>
      <c r="P464" s="86">
        <f t="shared" si="71"/>
        <v>0</v>
      </c>
      <c r="Q464" s="87">
        <v>38</v>
      </c>
      <c r="R464" s="95">
        <f>+IFERROR(VLOOKUP(N464,'Productos PD'!$C$2:$E$349,3,0),VLOOKUP(S464,'Productos PD'!$B$3:$D$349,3,0))</f>
        <v>0</v>
      </c>
    </row>
    <row r="465" spans="1:18" ht="45" x14ac:dyDescent="0.25">
      <c r="A465" s="87">
        <f t="shared" si="63"/>
        <v>4</v>
      </c>
      <c r="B465" s="86" t="s">
        <v>402</v>
      </c>
      <c r="C465" s="88" t="str">
        <f>IFERROR(IF(OR(B465="",B465=B464),"",VLOOKUP(B465,A!B$2:$F$469,MATCH($Q$1,A!B$1:$F$1),0)),0)</f>
        <v/>
      </c>
      <c r="D465" s="89" t="str">
        <f t="shared" si="64"/>
        <v/>
      </c>
      <c r="E465" s="90" t="str">
        <f t="shared" si="65"/>
        <v/>
      </c>
      <c r="F465" s="91" t="s">
        <v>461</v>
      </c>
      <c r="G465" s="88" t="str">
        <f>IFERROR(IF(OR(F465="",F465=F464),"",VLOOKUP(F465,A!C$2:$F$469,MATCH($Q$1,A!C$1:$F$1),0)),0)</f>
        <v/>
      </c>
      <c r="H465" s="89" t="str">
        <f t="shared" si="66"/>
        <v/>
      </c>
      <c r="I465" s="90" t="str">
        <f t="shared" si="67"/>
        <v/>
      </c>
      <c r="J465" s="86" t="s">
        <v>462</v>
      </c>
      <c r="K465" s="87" t="str">
        <f>IFERROR(IF(J465="","",IF(J465=J464,"",VLOOKUP(J465,A!D$2:$F$469,MATCH($Q$1,A!D$1:$F$1),0))),0)</f>
        <v/>
      </c>
      <c r="L465" s="87" t="str">
        <f t="shared" si="68"/>
        <v/>
      </c>
      <c r="M465" s="94" t="str">
        <f t="shared" si="69"/>
        <v/>
      </c>
      <c r="N465" s="86" t="s">
        <v>468</v>
      </c>
      <c r="O465" s="86">
        <f t="shared" si="70"/>
        <v>1</v>
      </c>
      <c r="P465" s="86">
        <f t="shared" si="71"/>
        <v>0</v>
      </c>
      <c r="Q465" s="87">
        <v>1</v>
      </c>
      <c r="R465" s="95">
        <f>+IFERROR(VLOOKUP(N465,'Productos PD'!$C$2:$E$349,3,0),VLOOKUP(S465,'Productos PD'!$B$3:$D$349,3,0))</f>
        <v>0</v>
      </c>
    </row>
    <row r="466" spans="1:18" ht="45" x14ac:dyDescent="0.25">
      <c r="A466" s="87">
        <f t="shared" si="63"/>
        <v>4</v>
      </c>
      <c r="B466" s="86" t="s">
        <v>402</v>
      </c>
      <c r="C466" s="88" t="str">
        <f>IFERROR(IF(OR(B466="",B466=B465),"",VLOOKUP(B466,A!B$2:$F$469,MATCH($Q$1,A!B$1:$F$1),0)),0)</f>
        <v/>
      </c>
      <c r="D466" s="89" t="str">
        <f t="shared" si="64"/>
        <v/>
      </c>
      <c r="E466" s="90" t="str">
        <f t="shared" si="65"/>
        <v/>
      </c>
      <c r="F466" s="91" t="s">
        <v>461</v>
      </c>
      <c r="G466" s="88" t="str">
        <f>IFERROR(IF(OR(F466="",F466=F465),"",VLOOKUP(F466,A!C$2:$F$469,MATCH($Q$1,A!C$1:$F$1),0)),0)</f>
        <v/>
      </c>
      <c r="H466" s="89" t="str">
        <f t="shared" si="66"/>
        <v/>
      </c>
      <c r="I466" s="90" t="str">
        <f t="shared" si="67"/>
        <v/>
      </c>
      <c r="J466" s="86" t="s">
        <v>462</v>
      </c>
      <c r="K466" s="87" t="str">
        <f>IFERROR(IF(J466="","",IF(J466=J465,"",VLOOKUP(J466,A!D$2:$F$469,MATCH($Q$1,A!D$1:$F$1),0))),0)</f>
        <v/>
      </c>
      <c r="L466" s="87" t="str">
        <f t="shared" si="68"/>
        <v/>
      </c>
      <c r="M466" s="94" t="str">
        <f t="shared" si="69"/>
        <v/>
      </c>
      <c r="N466" s="86" t="s">
        <v>469</v>
      </c>
      <c r="O466" s="86">
        <f t="shared" si="70"/>
        <v>39</v>
      </c>
      <c r="P466" s="86">
        <f t="shared" si="71"/>
        <v>0</v>
      </c>
      <c r="Q466" s="87">
        <v>39</v>
      </c>
      <c r="R466" s="95">
        <f>+IFERROR(VLOOKUP(N466,'Productos PD'!$C$2:$E$349,3,0),VLOOKUP(S466,'Productos PD'!$B$3:$D$349,3,0))</f>
        <v>0</v>
      </c>
    </row>
    <row r="467" spans="1:18" ht="45" x14ac:dyDescent="0.25">
      <c r="A467" s="87">
        <f t="shared" si="63"/>
        <v>4</v>
      </c>
      <c r="B467" s="86" t="s">
        <v>402</v>
      </c>
      <c r="C467" s="88" t="str">
        <f>IFERROR(IF(OR(B467="",B467=B466),"",VLOOKUP(B467,A!B$2:$F$469,MATCH($Q$1,A!B$1:$F$1),0)),0)</f>
        <v/>
      </c>
      <c r="D467" s="89" t="str">
        <f t="shared" si="64"/>
        <v/>
      </c>
      <c r="E467" s="90" t="str">
        <f t="shared" si="65"/>
        <v/>
      </c>
      <c r="F467" s="91" t="s">
        <v>461</v>
      </c>
      <c r="G467" s="88" t="str">
        <f>IFERROR(IF(OR(F467="",F467=F466),"",VLOOKUP(F467,A!C$2:$F$469,MATCH($Q$1,A!C$1:$F$1),0)),0)</f>
        <v/>
      </c>
      <c r="H467" s="89" t="str">
        <f t="shared" si="66"/>
        <v/>
      </c>
      <c r="I467" s="90" t="str">
        <f t="shared" si="67"/>
        <v/>
      </c>
      <c r="J467" s="86" t="s">
        <v>462</v>
      </c>
      <c r="K467" s="87" t="str">
        <f>IFERROR(IF(J467="","",IF(J467=J466,"",VLOOKUP(J467,A!D$2:$F$469,MATCH($Q$1,A!D$1:$F$1),0))),0)</f>
        <v/>
      </c>
      <c r="L467" s="87" t="str">
        <f t="shared" si="68"/>
        <v/>
      </c>
      <c r="M467" s="94" t="str">
        <f t="shared" si="69"/>
        <v/>
      </c>
      <c r="N467" s="86" t="s">
        <v>470</v>
      </c>
      <c r="O467" s="86">
        <f t="shared" si="70"/>
        <v>1</v>
      </c>
      <c r="P467" s="86">
        <f t="shared" si="71"/>
        <v>0</v>
      </c>
      <c r="Q467" s="87">
        <v>1</v>
      </c>
      <c r="R467" s="95">
        <f>+IFERROR(VLOOKUP(N467,'Productos PD'!$C$2:$E$349,3,0),VLOOKUP(S467,'Productos PD'!$B$3:$D$349,3,0))</f>
        <v>0</v>
      </c>
    </row>
    <row r="468" spans="1:18" ht="45" x14ac:dyDescent="0.25">
      <c r="A468" s="87">
        <f t="shared" si="63"/>
        <v>4</v>
      </c>
      <c r="B468" s="86" t="s">
        <v>402</v>
      </c>
      <c r="C468" s="88" t="str">
        <f>IFERROR(IF(OR(B468="",B468=B467),"",VLOOKUP(B468,A!B$2:$F$469,MATCH($Q$1,A!B$1:$F$1),0)),0)</f>
        <v/>
      </c>
      <c r="D468" s="89" t="str">
        <f t="shared" si="64"/>
        <v/>
      </c>
      <c r="E468" s="90" t="str">
        <f t="shared" si="65"/>
        <v/>
      </c>
      <c r="F468" s="91" t="s">
        <v>461</v>
      </c>
      <c r="G468" s="88" t="str">
        <f>IFERROR(IF(OR(F468="",F468=F467),"",VLOOKUP(F468,A!C$2:$F$469,MATCH($Q$1,A!C$1:$F$1),0)),0)</f>
        <v/>
      </c>
      <c r="H468" s="89" t="str">
        <f t="shared" si="66"/>
        <v/>
      </c>
      <c r="I468" s="90" t="str">
        <f t="shared" si="67"/>
        <v/>
      </c>
      <c r="J468" s="86" t="s">
        <v>462</v>
      </c>
      <c r="K468" s="87" t="str">
        <f>IFERROR(IF(J468="","",IF(J468=J467,"",VLOOKUP(J468,A!D$2:$F$469,MATCH($Q$1,A!D$1:$F$1),0))),0)</f>
        <v/>
      </c>
      <c r="L468" s="87" t="str">
        <f t="shared" si="68"/>
        <v/>
      </c>
      <c r="M468" s="94" t="str">
        <f t="shared" si="69"/>
        <v/>
      </c>
      <c r="N468" s="86" t="s">
        <v>471</v>
      </c>
      <c r="O468" s="86">
        <f t="shared" si="70"/>
        <v>1</v>
      </c>
      <c r="P468" s="86">
        <f t="shared" si="71"/>
        <v>0</v>
      </c>
      <c r="Q468" s="87">
        <v>1</v>
      </c>
      <c r="R468" s="95">
        <f>+IFERROR(VLOOKUP(N468,'Productos PD'!$C$2:$E$349,3,0),VLOOKUP(S468,'Productos PD'!$B$3:$D$349,3,0))</f>
        <v>0</v>
      </c>
    </row>
    <row r="469" spans="1:18" ht="45" x14ac:dyDescent="0.25">
      <c r="A469" s="87">
        <f t="shared" si="63"/>
        <v>4</v>
      </c>
      <c r="B469" s="86" t="s">
        <v>402</v>
      </c>
      <c r="C469" s="88" t="str">
        <f>IFERROR(IF(OR(B469="",B469=B468),"",VLOOKUP(B469,A!B$2:$F$469,MATCH($Q$1,A!B$1:$F$1),0)),0)</f>
        <v/>
      </c>
      <c r="D469" s="89" t="str">
        <f t="shared" si="64"/>
        <v/>
      </c>
      <c r="E469" s="90" t="str">
        <f t="shared" si="65"/>
        <v/>
      </c>
      <c r="F469" s="91" t="s">
        <v>461</v>
      </c>
      <c r="G469" s="88" t="str">
        <f>IFERROR(IF(OR(F469="",F469=F468),"",VLOOKUP(F469,A!C$2:$F$469,MATCH($Q$1,A!C$1:$F$1),0)),0)</f>
        <v/>
      </c>
      <c r="H469" s="89" t="str">
        <f t="shared" si="66"/>
        <v/>
      </c>
      <c r="I469" s="90" t="str">
        <f t="shared" si="67"/>
        <v/>
      </c>
      <c r="J469" s="86" t="s">
        <v>462</v>
      </c>
      <c r="K469" s="87" t="str">
        <f>IFERROR(IF(J469="","",IF(J469=J468,"",VLOOKUP(J469,A!D$2:$F$469,MATCH($Q$1,A!D$1:$F$1),0))),0)</f>
        <v/>
      </c>
      <c r="L469" s="87" t="str">
        <f t="shared" si="68"/>
        <v/>
      </c>
      <c r="M469" s="94" t="str">
        <f t="shared" si="69"/>
        <v/>
      </c>
      <c r="N469" s="86" t="s">
        <v>472</v>
      </c>
      <c r="O469" s="86">
        <f t="shared" si="70"/>
        <v>5</v>
      </c>
      <c r="P469" s="86">
        <f t="shared" si="71"/>
        <v>0</v>
      </c>
      <c r="Q469" s="87">
        <v>5</v>
      </c>
      <c r="R469" s="95">
        <f>+IFERROR(VLOOKUP(N469,'Productos PD'!$C$2:$E$349,3,0),VLOOKUP(S469,'Productos PD'!$B$3:$D$349,3,0))</f>
        <v>0</v>
      </c>
    </row>
  </sheetData>
  <autoFilter ref="A1:S469">
    <filterColumn colId="17">
      <filters>
        <filter val="0,00%"/>
        <filter val="0,05%"/>
        <filter val="0,67%"/>
        <filter val="10,00%"/>
        <filter val="100,00%"/>
        <filter val="11,11%"/>
        <filter val="11,43%"/>
        <filter val="12,50%"/>
        <filter val="13,75%"/>
        <filter val="15,00%"/>
        <filter val="16,67%"/>
        <filter val="16,75%"/>
        <filter val="2,00%"/>
        <filter val="20,00%"/>
        <filter val="20,21%"/>
        <filter val="21,48%"/>
        <filter val="21,80%"/>
        <filter val="22,22%"/>
        <filter val="22,50%"/>
        <filter val="23,10%"/>
        <filter val="23,45%"/>
        <filter val="23,53%"/>
        <filter val="24,78%"/>
        <filter val="25,00%"/>
        <filter val="26,00%"/>
        <filter val="26,29%"/>
        <filter val="26,67%"/>
        <filter val="27,08%"/>
        <filter val="27,50%"/>
        <filter val="28,57%"/>
        <filter val="28,67%"/>
        <filter val="29,53%"/>
        <filter val="29,84%"/>
        <filter val="30,00%"/>
        <filter val="31,37%"/>
        <filter val="32,00%"/>
        <filter val="33,33%"/>
        <filter val="33,75%"/>
        <filter val="34,17%"/>
        <filter val="34,38%"/>
        <filter val="35,00%"/>
        <filter val="36,03%"/>
        <filter val="36,25%"/>
        <filter val="37,59%"/>
        <filter val="38,00%"/>
        <filter val="39,17%"/>
        <filter val="39,56%"/>
        <filter val="39,90%"/>
        <filter val="4,44%"/>
        <filter val="40,00%"/>
        <filter val="42,14%"/>
        <filter val="43,18%"/>
        <filter val="43,45%"/>
        <filter val="44,09%"/>
        <filter val="44,44%"/>
        <filter val="45,45%"/>
        <filter val="45,63%"/>
        <filter val="45,83%"/>
        <filter val="47,01%"/>
        <filter val="47,31%"/>
        <filter val="47,50%"/>
        <filter val="47,67%"/>
        <filter val="5,13%"/>
        <filter val="50,00%"/>
        <filter val="51,25%"/>
        <filter val="51,91%"/>
        <filter val="52,49%"/>
        <filter val="52,67%"/>
        <filter val="53,11%"/>
        <filter val="53,50%"/>
        <filter val="54,04%"/>
        <filter val="54,15%"/>
        <filter val="54,50%"/>
        <filter val="54,68%"/>
        <filter val="56,02%"/>
        <filter val="56,56%"/>
        <filter val="58,00%"/>
        <filter val="6,00%"/>
        <filter val="60,00%"/>
        <filter val="60,94%"/>
        <filter val="62,24%"/>
        <filter val="63,33%"/>
        <filter val="63,50%"/>
        <filter val="64,00%"/>
        <filter val="65,00%"/>
        <filter val="66,33%"/>
        <filter val="66,67%"/>
        <filter val="67,00%"/>
        <filter val="68,33%"/>
        <filter val="7,14%"/>
        <filter val="7,50%"/>
        <filter val="70,00%"/>
        <filter val="70,79%"/>
        <filter val="71,15%"/>
        <filter val="71,43%"/>
        <filter val="72,70%"/>
        <filter val="73,13%"/>
        <filter val="75,00%"/>
        <filter val="76,86%"/>
        <filter val="76,92%"/>
        <filter val="77,78%"/>
        <filter val="77,87%"/>
        <filter val="77,89%"/>
        <filter val="78,25%"/>
        <filter val="80,00%"/>
        <filter val="80,54%"/>
        <filter val="81,94%"/>
        <filter val="82,88%"/>
        <filter val="84,00%"/>
        <filter val="85,00%"/>
        <filter val="85,71%"/>
        <filter val="86,19%"/>
        <filter val="87,50%"/>
        <filter val="90,00%"/>
        <filter val="91,80%"/>
        <filter val="92,00%"/>
        <filter val="92,50%"/>
        <filter val="92,79%"/>
        <filter val="97,92%"/>
        <filter val="99,99%"/>
      </filters>
    </filterColumn>
  </autoFilter>
  <conditionalFormatting sqref="K4">
    <cfRule type="expression" dxfId="65" priority="51">
      <formula>J4=J3</formula>
    </cfRule>
  </conditionalFormatting>
  <conditionalFormatting sqref="L4">
    <cfRule type="expression" dxfId="64" priority="50">
      <formula>J4=J3</formula>
    </cfRule>
  </conditionalFormatting>
  <conditionalFormatting sqref="M4">
    <cfRule type="expression" dxfId="63" priority="49">
      <formula>J4=J3</formula>
    </cfRule>
  </conditionalFormatting>
  <conditionalFormatting sqref="G3">
    <cfRule type="expression" dxfId="62" priority="48">
      <formula>F3=F2</formula>
    </cfRule>
  </conditionalFormatting>
  <conditionalFormatting sqref="H3">
    <cfRule type="expression" dxfId="61" priority="47">
      <formula>F3=F2</formula>
    </cfRule>
  </conditionalFormatting>
  <conditionalFormatting sqref="I3">
    <cfRule type="expression" dxfId="60" priority="46">
      <formula>F3=F2</formula>
    </cfRule>
  </conditionalFormatting>
  <conditionalFormatting sqref="J4">
    <cfRule type="cellIs" dxfId="59" priority="45" operator="equal">
      <formula>J3</formula>
    </cfRule>
  </conditionalFormatting>
  <conditionalFormatting sqref="F3">
    <cfRule type="cellIs" dxfId="58" priority="43" operator="equal">
      <formula>F2</formula>
    </cfRule>
  </conditionalFormatting>
  <conditionalFormatting sqref="B2">
    <cfRule type="cellIs" dxfId="57" priority="41" operator="equal">
      <formula>B1</formula>
    </cfRule>
  </conditionalFormatting>
  <conditionalFormatting sqref="C2">
    <cfRule type="expression" dxfId="56" priority="37">
      <formula>B2=B1</formula>
    </cfRule>
  </conditionalFormatting>
  <conditionalFormatting sqref="D2">
    <cfRule type="expression" dxfId="55" priority="36">
      <formula>B2=B1</formula>
    </cfRule>
  </conditionalFormatting>
  <conditionalFormatting sqref="E2">
    <cfRule type="expression" dxfId="54" priority="35">
      <formula>B2=B1</formula>
    </cfRule>
  </conditionalFormatting>
  <conditionalFormatting sqref="B2">
    <cfRule type="expression" dxfId="53" priority="31">
      <formula>$A2=1</formula>
    </cfRule>
  </conditionalFormatting>
  <conditionalFormatting sqref="C2">
    <cfRule type="expression" dxfId="52" priority="30">
      <formula>$A2=1</formula>
    </cfRule>
  </conditionalFormatting>
  <conditionalFormatting sqref="D2">
    <cfRule type="expression" dxfId="51" priority="29">
      <formula>$A2=1</formula>
    </cfRule>
  </conditionalFormatting>
  <conditionalFormatting sqref="E2">
    <cfRule type="expression" dxfId="50" priority="28">
      <formula>$A2=1</formula>
    </cfRule>
  </conditionalFormatting>
  <conditionalFormatting sqref="B3:B469">
    <cfRule type="cellIs" dxfId="49" priority="27" operator="equal">
      <formula>B2</formula>
    </cfRule>
  </conditionalFormatting>
  <conditionalFormatting sqref="C3:C469">
    <cfRule type="expression" dxfId="48" priority="26">
      <formula>B3=B2</formula>
    </cfRule>
  </conditionalFormatting>
  <conditionalFormatting sqref="D3:D469">
    <cfRule type="expression" dxfId="47" priority="25">
      <formula>B3=B2</formula>
    </cfRule>
  </conditionalFormatting>
  <conditionalFormatting sqref="E3:E469">
    <cfRule type="expression" dxfId="46" priority="24">
      <formula>B3=B2</formula>
    </cfRule>
  </conditionalFormatting>
  <conditionalFormatting sqref="B3:B469">
    <cfRule type="expression" dxfId="45" priority="23">
      <formula>$A3=1</formula>
    </cfRule>
  </conditionalFormatting>
  <conditionalFormatting sqref="C3:C469">
    <cfRule type="expression" dxfId="44" priority="22">
      <formula>$A3=1</formula>
    </cfRule>
  </conditionalFormatting>
  <conditionalFormatting sqref="D3:D469">
    <cfRule type="expression" dxfId="43" priority="21">
      <formula>$A3=1</formula>
    </cfRule>
  </conditionalFormatting>
  <conditionalFormatting sqref="E3:E469">
    <cfRule type="expression" dxfId="42" priority="20">
      <formula>$A3=1</formula>
    </cfRule>
  </conditionalFormatting>
  <conditionalFormatting sqref="F3:I3">
    <cfRule type="expression" dxfId="41" priority="19">
      <formula>$A3=2</formula>
    </cfRule>
  </conditionalFormatting>
  <conditionalFormatting sqref="G4:G469">
    <cfRule type="expression" dxfId="40" priority="18">
      <formula>F4=F3</formula>
    </cfRule>
  </conditionalFormatting>
  <conditionalFormatting sqref="H4:H469">
    <cfRule type="expression" dxfId="39" priority="17">
      <formula>F4=F3</formula>
    </cfRule>
  </conditionalFormatting>
  <conditionalFormatting sqref="I4:I469">
    <cfRule type="expression" dxfId="38" priority="16">
      <formula>F4=F3</formula>
    </cfRule>
  </conditionalFormatting>
  <conditionalFormatting sqref="F4:F469">
    <cfRule type="cellIs" dxfId="37" priority="15" operator="equal">
      <formula>F3</formula>
    </cfRule>
  </conditionalFormatting>
  <conditionalFormatting sqref="F4:I469">
    <cfRule type="expression" dxfId="36" priority="14">
      <formula>$A4=2</formula>
    </cfRule>
  </conditionalFormatting>
  <conditionalFormatting sqref="J4:M4">
    <cfRule type="expression" dxfId="35" priority="13">
      <formula>$A4=3</formula>
    </cfRule>
  </conditionalFormatting>
  <conditionalFormatting sqref="K5:K469">
    <cfRule type="expression" dxfId="34" priority="12">
      <formula>J5=J4</formula>
    </cfRule>
  </conditionalFormatting>
  <conditionalFormatting sqref="L5:L469">
    <cfRule type="expression" dxfId="33" priority="11">
      <formula>J5=J4</formula>
    </cfRule>
  </conditionalFormatting>
  <conditionalFormatting sqref="M5:M469">
    <cfRule type="expression" dxfId="32" priority="10">
      <formula>J5=J4</formula>
    </cfRule>
  </conditionalFormatting>
  <conditionalFormatting sqref="J5:J469">
    <cfRule type="cellIs" dxfId="31" priority="9" operator="equal">
      <formula>J4</formula>
    </cfRule>
  </conditionalFormatting>
  <conditionalFormatting sqref="J5:M469">
    <cfRule type="expression" dxfId="30" priority="8">
      <formula>$A5=3</formula>
    </cfRule>
  </conditionalFormatting>
  <conditionalFormatting sqref="N5:R5 Q2:Q469 R6:R469">
    <cfRule type="expression" dxfId="29" priority="7">
      <formula>$A2=4</formula>
    </cfRule>
  </conditionalFormatting>
  <conditionalFormatting sqref="R5:R469">
    <cfRule type="expression" dxfId="28" priority="6">
      <formula>$A5=4</formula>
    </cfRule>
  </conditionalFormatting>
  <conditionalFormatting sqref="N6:Q469">
    <cfRule type="expression" dxfId="27" priority="5">
      <formula>$A6=4</formula>
    </cfRule>
  </conditionalFormatting>
  <conditionalFormatting sqref="Q2">
    <cfRule type="expression" dxfId="26" priority="3">
      <formula>$K2&lt;&gt;""</formula>
    </cfRule>
  </conditionalFormatting>
  <conditionalFormatting sqref="Q2:Q469">
    <cfRule type="expression" dxfId="25" priority="2">
      <formula>$K2&lt;&gt;""</formula>
    </cfRule>
  </conditionalFormatting>
  <conditionalFormatting sqref="R1:R1048576">
    <cfRule type="containsErrors" dxfId="24" priority="1">
      <formula>ISERROR(R1)</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E349"/>
  <sheetViews>
    <sheetView workbookViewId="0">
      <selection activeCell="C39" sqref="C39"/>
    </sheetView>
  </sheetViews>
  <sheetFormatPr baseColWidth="10" defaultRowHeight="15" x14ac:dyDescent="0.25"/>
  <cols>
    <col min="2" max="2" width="71.5703125" style="2" customWidth="1"/>
    <col min="3" max="3" width="13" bestFit="1" customWidth="1"/>
  </cols>
  <sheetData>
    <row r="1" spans="2:5" x14ac:dyDescent="0.25">
      <c r="B1" s="2" t="s">
        <v>477</v>
      </c>
      <c r="C1" t="s">
        <v>478</v>
      </c>
    </row>
    <row r="2" spans="2:5" ht="45" x14ac:dyDescent="0.25">
      <c r="B2" s="2" t="s">
        <v>143</v>
      </c>
      <c r="C2" s="65">
        <f>+AVERAGEIFS('PA 2021'!$AI$9:$AI$107,'PA 2021'!$O$9:$O$107,B2)</f>
        <v>0.58503357108600929</v>
      </c>
      <c r="E2" s="65">
        <f>+SUMPRODUCT(('PA 2021'!$O$9:$O$107=B2)*1,'PA 2021'!$AI$9:$AI$107,'PA 2021'!$Y$9:$Y$107)</f>
        <v>0.45272038040428164</v>
      </c>
    </row>
    <row r="3" spans="2:5" ht="45" x14ac:dyDescent="0.25">
      <c r="B3" s="2" t="s">
        <v>145</v>
      </c>
      <c r="C3" s="65">
        <f>+AVERAGEIFS('PA 2021'!$AI$9:$AI$107,'PA 2021'!$O$9:$O$107,B3)</f>
        <v>1</v>
      </c>
      <c r="E3" s="65">
        <f>+SUMPRODUCT(('PA 2021'!$O$9:$O$107=B3)*1,'PA 2021'!$AI$9:$AI$107,'PA 2021'!$Y$9:$Y$107)</f>
        <v>2</v>
      </c>
    </row>
    <row r="4" spans="2:5" ht="60" x14ac:dyDescent="0.25">
      <c r="B4" s="2" t="s">
        <v>144</v>
      </c>
      <c r="C4" s="65">
        <f>+AVERAGEIFS('PA 2021'!$AI$9:$AI$107,'PA 2021'!$O$9:$O$107,B4)</f>
        <v>0.44444444444444448</v>
      </c>
      <c r="E4" s="65">
        <f>+SUMPRODUCT(('PA 2021'!$O$9:$O$107=B4)*1,'PA 2021'!$AI$9:$AI$107,'PA 2021'!$Y$9:$Y$107)</f>
        <v>0.93333333333333335</v>
      </c>
    </row>
    <row r="5" spans="2:5" ht="45" x14ac:dyDescent="0.25">
      <c r="B5" s="2" t="s">
        <v>142</v>
      </c>
      <c r="C5" s="65">
        <f>+AVERAGEIFS('PA 2021'!$AI$9:$AI$107,'PA 2021'!$O$9:$O$107,B5)</f>
        <v>0.66666666666666663</v>
      </c>
      <c r="E5" s="65">
        <f>+SUMPRODUCT(('PA 2021'!$O$9:$O$107=B5)*1,'PA 2021'!$AI$9:$AI$107,'PA 2021'!$Y$9:$Y$107)</f>
        <v>0.8</v>
      </c>
    </row>
    <row r="6" spans="2:5" ht="30" x14ac:dyDescent="0.25">
      <c r="B6" s="2" t="s">
        <v>493</v>
      </c>
      <c r="C6" s="65" t="e">
        <f>+AVERAGEIFS('PA 2021'!$AI$9:$AI$107,'PA 2021'!$O$9:$O$107,B6)</f>
        <v>#DIV/0!</v>
      </c>
      <c r="E6" s="65">
        <f>+SUMPRODUCT(('PA 2021'!$O$9:$O$107=B6)*1,'PA 2021'!$AI$9:$AI$107,'PA 2021'!$Y$9:$Y$107)</f>
        <v>0</v>
      </c>
    </row>
    <row r="7" spans="2:5" ht="30" x14ac:dyDescent="0.25">
      <c r="B7" s="2" t="s">
        <v>140</v>
      </c>
      <c r="C7" s="65">
        <f>+AVERAGEIFS('PA 2021'!$AI$9:$AI$107,'PA 2021'!$O$9:$O$107,B7)</f>
        <v>0.74444444444444435</v>
      </c>
      <c r="E7" s="65">
        <f>+SUMPRODUCT(('PA 2021'!$O$9:$O$107=B7)*1,'PA 2021'!$AI$9:$AI$107,'PA 2021'!$Y$9:$Y$107)</f>
        <v>1.3233333333333333</v>
      </c>
    </row>
    <row r="8" spans="2:5" x14ac:dyDescent="0.25">
      <c r="B8" s="2" t="s">
        <v>776</v>
      </c>
      <c r="C8" s="65">
        <f>+AVERAGEIFS('PA 2021'!$AI$9:$AI$107,'PA 2021'!$O$9:$O$107,B8)</f>
        <v>0.60324675324675325</v>
      </c>
      <c r="E8" s="65">
        <f>+SUMPRODUCT(('PA 2021'!$O$9:$O$107=B8)*1,'PA 2021'!$AI$9:$AI$107,'PA 2021'!$Y$9:$Y$107)</f>
        <v>1.7485714285714289</v>
      </c>
    </row>
    <row r="9" spans="2:5" ht="60" x14ac:dyDescent="0.25">
      <c r="B9" s="2" t="s">
        <v>481</v>
      </c>
      <c r="C9" s="65">
        <f>+AVERAGEIFS('PA 2021'!$AI$9:$AI$107,'PA 2021'!$O$9:$O$107,B9)</f>
        <v>0.53333333333333333</v>
      </c>
      <c r="E9" s="65">
        <f>+SUMPRODUCT(('PA 2021'!$O$9:$O$107=B9)*1,'PA 2021'!$AI$9:$AI$107,'PA 2021'!$Y$9:$Y$107)</f>
        <v>1.05</v>
      </c>
    </row>
    <row r="10" spans="2:5" ht="30" x14ac:dyDescent="0.25">
      <c r="B10" s="2" t="s">
        <v>134</v>
      </c>
      <c r="C10" s="65">
        <f>+AVERAGEIFS('PA 2021'!$AI$9:$AI$107,'PA 2021'!$O$9:$O$107,B10)</f>
        <v>0.78333333333333333</v>
      </c>
      <c r="E10" s="65">
        <f>+SUMPRODUCT(('PA 2021'!$O$9:$O$107=B10)*1,'PA 2021'!$AI$9:$AI$107,'PA 2021'!$Y$9:$Y$107)</f>
        <v>1.52</v>
      </c>
    </row>
    <row r="11" spans="2:5" x14ac:dyDescent="0.25">
      <c r="B11" s="2" t="s">
        <v>777</v>
      </c>
      <c r="C11" s="65">
        <f>+AVERAGEIFS('PA 2021'!$AI$9:$AI$107,'PA 2021'!$O$9:$O$107,B11)</f>
        <v>0.7857142857142857</v>
      </c>
      <c r="E11" s="65">
        <f>+SUMPRODUCT(('PA 2021'!$O$9:$O$107=B11)*1,'PA 2021'!$AI$9:$AI$107,'PA 2021'!$Y$9:$Y$107)</f>
        <v>1.5714285714285714</v>
      </c>
    </row>
    <row r="12" spans="2:5" ht="60" x14ac:dyDescent="0.25">
      <c r="B12" s="2" t="s">
        <v>483</v>
      </c>
      <c r="C12" s="65">
        <f>+AVERAGEIFS('PA 2021'!$AI$9:$AI$107,'PA 2021'!$O$9:$O$107,B12)</f>
        <v>0.66666666666666663</v>
      </c>
      <c r="E12" s="65">
        <f>+SUMPRODUCT(('PA 2021'!$O$9:$O$107=B12)*1,'PA 2021'!$AI$9:$AI$107,'PA 2021'!$Y$9:$Y$107)</f>
        <v>1.3333333333333333</v>
      </c>
    </row>
    <row r="13" spans="2:5" ht="60" x14ac:dyDescent="0.25">
      <c r="B13" s="2" t="s">
        <v>148</v>
      </c>
      <c r="C13" s="65">
        <f>+AVERAGEIFS('PA 2021'!$AI$9:$AI$107,'PA 2021'!$O$9:$O$107,B13)</f>
        <v>0</v>
      </c>
      <c r="E13" s="65">
        <f>+SUMPRODUCT(('PA 2021'!$O$9:$O$107=B13)*1,'PA 2021'!$AI$9:$AI$107,'PA 2021'!$Y$9:$Y$107)</f>
        <v>0</v>
      </c>
    </row>
    <row r="14" spans="2:5" ht="60" x14ac:dyDescent="0.25">
      <c r="B14" s="2" t="s">
        <v>151</v>
      </c>
      <c r="C14" s="65">
        <f>+AVERAGEIFS('PA 2021'!$AI$9:$AI$107,'PA 2021'!$O$9:$O$107,B14)</f>
        <v>1</v>
      </c>
      <c r="E14" s="65">
        <f>+SUMPRODUCT(('PA 2021'!$O$9:$O$107=B14)*1,'PA 2021'!$AI$9:$AI$107,'PA 2021'!$Y$9:$Y$107)</f>
        <v>1</v>
      </c>
    </row>
    <row r="15" spans="2:5" ht="45" x14ac:dyDescent="0.25">
      <c r="B15" s="2" t="s">
        <v>778</v>
      </c>
      <c r="C15" s="65">
        <f>+AVERAGEIFS('PA 2021'!$AI$9:$AI$107,'PA 2021'!$O$9:$O$107,B15)</f>
        <v>0.78333333333333333</v>
      </c>
      <c r="E15" s="65">
        <f>+SUMPRODUCT(('PA 2021'!$O$9:$O$107=B15)*1,'PA 2021'!$AI$9:$AI$107,'PA 2021'!$Y$9:$Y$107)</f>
        <v>1.5599999999999996</v>
      </c>
    </row>
    <row r="16" spans="2:5" x14ac:dyDescent="0.25">
      <c r="B16" s="2" t="s">
        <v>779</v>
      </c>
      <c r="C16" s="65">
        <f>+AVERAGEIFS('PA 2021'!$AI$9:$AI$107,'PA 2021'!$O$9:$O$107,B16)</f>
        <v>0.70199862755189579</v>
      </c>
      <c r="E16" s="65">
        <f>+SUMPRODUCT(('PA 2021'!$O$9:$O$107=B16)*1,'PA 2021'!$AI$9:$AI$107,'PA 2021'!$Y$9:$Y$107)</f>
        <v>1.0529979413278436</v>
      </c>
    </row>
    <row r="17" spans="2:5" x14ac:dyDescent="0.25">
      <c r="B17" s="2" t="s">
        <v>780</v>
      </c>
      <c r="C17" s="65" t="e">
        <f>+AVERAGEIFS('PA 2021'!$AI$9:$AI$107,'PA 2021'!$O$9:$O$107,B17)</f>
        <v>#DIV/0!</v>
      </c>
      <c r="E17" s="65">
        <f>+SUMPRODUCT(('PA 2021'!$O$9:$O$107=B17)*1,'PA 2021'!$AI$9:$AI$107,'PA 2021'!$Y$9:$Y$107)</f>
        <v>0</v>
      </c>
    </row>
    <row r="18" spans="2:5" ht="30" x14ac:dyDescent="0.25">
      <c r="B18" s="2" t="s">
        <v>114</v>
      </c>
      <c r="C18" s="65" t="e">
        <f>+AVERAGEIFS('PA 2021'!$AI$9:$AI$107,'PA 2021'!$O$9:$O$107,B18)</f>
        <v>#DIV/0!</v>
      </c>
      <c r="E18" s="65">
        <f>+SUMPRODUCT(('PA 2021'!$O$9:$O$107=B18)*1,'PA 2021'!$AI$9:$AI$107,'PA 2021'!$Y$9:$Y$107)</f>
        <v>0</v>
      </c>
    </row>
    <row r="19" spans="2:5" ht="30" x14ac:dyDescent="0.25">
      <c r="B19" s="2" t="s">
        <v>122</v>
      </c>
      <c r="C19" s="65" t="e">
        <f>+AVERAGEIFS('PA 2021'!$AI$9:$AI$107,'PA 2021'!$O$9:$O$107,B19)</f>
        <v>#DIV/0!</v>
      </c>
      <c r="D19" t="s">
        <v>1038</v>
      </c>
      <c r="E19" s="65">
        <f>+SUMPRODUCT(('PA 2021'!$O$9:$O$107=B19)*1,'PA 2021'!$AI$9:$AI$107,'PA 2021'!$Y$9:$Y$107)</f>
        <v>0</v>
      </c>
    </row>
    <row r="20" spans="2:5" ht="45" x14ac:dyDescent="0.25">
      <c r="B20" s="2" t="s">
        <v>121</v>
      </c>
      <c r="C20" s="65" t="e">
        <f>+AVERAGEIFS('PA 2021'!$AI$9:$AI$107,'PA 2021'!$O$9:$O$107,B20)</f>
        <v>#DIV/0!</v>
      </c>
      <c r="E20" s="65">
        <f>+SUMPRODUCT(('PA 2021'!$O$9:$O$107=B20)*1,'PA 2021'!$AI$9:$AI$107,'PA 2021'!$Y$9:$Y$107)</f>
        <v>0</v>
      </c>
    </row>
    <row r="21" spans="2:5" x14ac:dyDescent="0.25">
      <c r="B21" s="2" t="s">
        <v>120</v>
      </c>
      <c r="C21" s="65" t="e">
        <f>+AVERAGEIFS('PA 2021'!$AI$9:$AI$107,'PA 2021'!$O$9:$O$107,B21)</f>
        <v>#DIV/0!</v>
      </c>
      <c r="E21" s="65">
        <f>+SUMPRODUCT(('PA 2021'!$O$9:$O$107=B21)*1,'PA 2021'!$AI$9:$AI$107,'PA 2021'!$Y$9:$Y$107)</f>
        <v>0</v>
      </c>
    </row>
    <row r="22" spans="2:5" ht="30" x14ac:dyDescent="0.25">
      <c r="B22" s="2" t="s">
        <v>123</v>
      </c>
      <c r="C22" s="65" t="e">
        <f>+AVERAGEIFS('PA 2021'!$AI$9:$AI$107,'PA 2021'!$O$9:$O$107,B22)</f>
        <v>#DIV/0!</v>
      </c>
      <c r="E22" s="65">
        <f>+SUMPRODUCT(('PA 2021'!$O$9:$O$107=B22)*1,'PA 2021'!$AI$9:$AI$107,'PA 2021'!$Y$9:$Y$107)</f>
        <v>0</v>
      </c>
    </row>
    <row r="23" spans="2:5" ht="45" x14ac:dyDescent="0.25">
      <c r="B23" s="2" t="s">
        <v>124</v>
      </c>
      <c r="C23" s="65" t="e">
        <f>+AVERAGEIFS('PA 2021'!$AI$9:$AI$107,'PA 2021'!$O$9:$O$107,B23)</f>
        <v>#DIV/0!</v>
      </c>
      <c r="E23" s="65">
        <f>+SUMPRODUCT(('PA 2021'!$O$9:$O$107=B23)*1,'PA 2021'!$AI$9:$AI$107,'PA 2021'!$Y$9:$Y$107)</f>
        <v>0</v>
      </c>
    </row>
    <row r="24" spans="2:5" ht="30" x14ac:dyDescent="0.25">
      <c r="B24" s="2" t="s">
        <v>118</v>
      </c>
      <c r="C24" s="65" t="e">
        <f>+AVERAGEIFS('PA 2021'!$AI$9:$AI$107,'PA 2021'!$O$9:$O$107,B24)</f>
        <v>#DIV/0!</v>
      </c>
      <c r="E24" s="65">
        <f>+SUMPRODUCT(('PA 2021'!$O$9:$O$107=B24)*1,'PA 2021'!$AI$9:$AI$107,'PA 2021'!$Y$9:$Y$107)</f>
        <v>0</v>
      </c>
    </row>
    <row r="25" spans="2:5" ht="30" x14ac:dyDescent="0.25">
      <c r="B25" s="2" t="s">
        <v>117</v>
      </c>
      <c r="C25" s="65" t="e">
        <f>+AVERAGEIFS('PA 2021'!$AI$9:$AI$107,'PA 2021'!$O$9:$O$107,B25)</f>
        <v>#DIV/0!</v>
      </c>
      <c r="E25" s="65">
        <f>+SUMPRODUCT(('PA 2021'!$O$9:$O$107=B25)*1,'PA 2021'!$AI$9:$AI$107,'PA 2021'!$Y$9:$Y$107)</f>
        <v>0</v>
      </c>
    </row>
    <row r="26" spans="2:5" ht="30" x14ac:dyDescent="0.25">
      <c r="B26" s="2" t="s">
        <v>129</v>
      </c>
      <c r="C26" s="65" t="e">
        <f>+AVERAGEIFS('PA 2021'!$AI$9:$AI$107,'PA 2021'!$O$9:$O$107,B26)</f>
        <v>#DIV/0!</v>
      </c>
      <c r="E26" s="65">
        <f>+SUMPRODUCT(('PA 2021'!$O$9:$O$107=B26)*1,'PA 2021'!$AI$9:$AI$107,'PA 2021'!$Y$9:$Y$107)</f>
        <v>0</v>
      </c>
    </row>
    <row r="27" spans="2:5" ht="30" x14ac:dyDescent="0.25">
      <c r="B27" s="2" t="s">
        <v>781</v>
      </c>
      <c r="C27" s="65" t="e">
        <f>+AVERAGEIFS('PA 2021'!$AI$9:$AI$107,'PA 2021'!$O$9:$O$107,B27)</f>
        <v>#DIV/0!</v>
      </c>
      <c r="E27" s="65">
        <f>+SUMPRODUCT(('PA 2021'!$O$9:$O$107=B27)*1,'PA 2021'!$AI$9:$AI$107,'PA 2021'!$Y$9:$Y$107)</f>
        <v>0</v>
      </c>
    </row>
    <row r="28" spans="2:5" x14ac:dyDescent="0.25">
      <c r="B28" s="2" t="s">
        <v>639</v>
      </c>
      <c r="C28" s="65" t="e">
        <f>+AVERAGEIFS('PA 2021'!$AI$9:$AI$107,'PA 2021'!$O$9:$O$107,B28)</f>
        <v>#DIV/0!</v>
      </c>
      <c r="E28" s="65">
        <f>+SUMPRODUCT(('PA 2021'!$O$9:$O$107=B28)*1,'PA 2021'!$AI$9:$AI$107,'PA 2021'!$Y$9:$Y$107)</f>
        <v>0</v>
      </c>
    </row>
    <row r="29" spans="2:5" ht="60" x14ac:dyDescent="0.25">
      <c r="B29" s="2" t="s">
        <v>782</v>
      </c>
      <c r="C29" s="65" t="e">
        <f>+AVERAGEIFS('PA 2021'!$AI$9:$AI$107,'PA 2021'!$O$9:$O$107,B29)</f>
        <v>#DIV/0!</v>
      </c>
      <c r="E29" s="65">
        <f>+SUMPRODUCT(('PA 2021'!$O$9:$O$107=B29)*1,'PA 2021'!$AI$9:$AI$107,'PA 2021'!$Y$9:$Y$107)</f>
        <v>0</v>
      </c>
    </row>
    <row r="30" spans="2:5" ht="30" x14ac:dyDescent="0.25">
      <c r="B30" s="2" t="s">
        <v>131</v>
      </c>
      <c r="C30" s="65" t="e">
        <f>+AVERAGEIFS('PA 2021'!$AI$9:$AI$107,'PA 2021'!$O$9:$O$107,B30)</f>
        <v>#DIV/0!</v>
      </c>
      <c r="E30" s="65">
        <f>+SUMPRODUCT(('PA 2021'!$O$9:$O$107=B30)*1,'PA 2021'!$AI$9:$AI$107,'PA 2021'!$Y$9:$Y$107)</f>
        <v>0</v>
      </c>
    </row>
    <row r="31" spans="2:5" ht="30" x14ac:dyDescent="0.25">
      <c r="B31" s="2" t="s">
        <v>783</v>
      </c>
      <c r="C31" s="65" t="e">
        <f>+AVERAGEIFS('PA 2021'!$AI$9:$AI$107,'PA 2021'!$O$9:$O$107,B31)</f>
        <v>#DIV/0!</v>
      </c>
      <c r="E31" s="65">
        <f>+SUMPRODUCT(('PA 2021'!$O$9:$O$107=B31)*1,'PA 2021'!$AI$9:$AI$107,'PA 2021'!$Y$9:$Y$107)</f>
        <v>0</v>
      </c>
    </row>
    <row r="32" spans="2:5" ht="45" x14ac:dyDescent="0.25">
      <c r="B32" s="2" t="s">
        <v>111</v>
      </c>
      <c r="C32" s="65">
        <f>+AVERAGEIFS('PA 2021'!$AI$9:$AI$107,'PA 2021'!$O$9:$O$107,B32)</f>
        <v>1</v>
      </c>
      <c r="E32" s="65">
        <f>+SUMPRODUCT(('PA 2021'!$O$9:$O$107=B32)*1,'PA 2021'!$AI$9:$AI$107,'PA 2021'!$Y$9:$Y$107)</f>
        <v>2</v>
      </c>
    </row>
    <row r="33" spans="2:5" ht="45" x14ac:dyDescent="0.25">
      <c r="B33" s="2" t="s">
        <v>784</v>
      </c>
      <c r="C33" s="65">
        <f>+AVERAGEIFS('PA 2021'!$AI$9:$AI$107,'PA 2021'!$O$9:$O$107,B33)</f>
        <v>0.25428571428571428</v>
      </c>
      <c r="E33" s="65">
        <f>+SUMPRODUCT(('PA 2021'!$O$9:$O$107=B33)*1,'PA 2021'!$AI$9:$AI$107,'PA 2021'!$Y$9:$Y$107)</f>
        <v>0.56571428571428561</v>
      </c>
    </row>
    <row r="34" spans="2:5" ht="30" x14ac:dyDescent="0.25">
      <c r="B34" s="2" t="s">
        <v>785</v>
      </c>
      <c r="C34" s="65">
        <f>+AVERAGEIFS('PA 2021'!$AI$9:$AI$107,'PA 2021'!$O$9:$O$107,B34)</f>
        <v>1</v>
      </c>
      <c r="E34" s="65">
        <f>+SUMPRODUCT(('PA 2021'!$O$9:$O$107=B34)*1,'PA 2021'!$AI$9:$AI$107,'PA 2021'!$Y$9:$Y$107)</f>
        <v>1</v>
      </c>
    </row>
    <row r="35" spans="2:5" ht="45" x14ac:dyDescent="0.25">
      <c r="B35" s="2" t="s">
        <v>786</v>
      </c>
      <c r="C35" s="65">
        <f>+AVERAGEIFS('PA 2021'!$AI$9:$AI$107,'PA 2021'!$O$9:$O$107,B35)</f>
        <v>1</v>
      </c>
      <c r="E35" s="65">
        <f>+SUMPRODUCT(('PA 2021'!$O$9:$O$107=B35)*1,'PA 2021'!$AI$9:$AI$107,'PA 2021'!$Y$9:$Y$107)</f>
        <v>2</v>
      </c>
    </row>
    <row r="36" spans="2:5" ht="30" x14ac:dyDescent="0.25">
      <c r="B36" s="2" t="s">
        <v>105</v>
      </c>
      <c r="C36" s="65" t="e">
        <f>+AVERAGEIFS('PA 2021'!$AI$9:$AI$107,'PA 2021'!$O$9:$O$107,B36)</f>
        <v>#DIV/0!</v>
      </c>
      <c r="E36" s="65">
        <f>+SUMPRODUCT(('PA 2021'!$O$9:$O$107=B36)*1,'PA 2021'!$AI$9:$AI$107,'PA 2021'!$Y$9:$Y$107)</f>
        <v>0</v>
      </c>
    </row>
    <row r="37" spans="2:5" ht="30" x14ac:dyDescent="0.25">
      <c r="B37" s="2" t="s">
        <v>104</v>
      </c>
      <c r="C37" s="65" t="e">
        <f>+AVERAGEIFS('PA 2021'!$AI$9:$AI$107,'PA 2021'!$O$9:$O$107,B37)</f>
        <v>#DIV/0!</v>
      </c>
      <c r="E37" s="65">
        <f>+SUMPRODUCT(('PA 2021'!$O$9:$O$107=B37)*1,'PA 2021'!$AI$9:$AI$107,'PA 2021'!$Y$9:$Y$107)</f>
        <v>0</v>
      </c>
    </row>
    <row r="38" spans="2:5" ht="30" x14ac:dyDescent="0.25">
      <c r="B38" s="2" t="s">
        <v>30</v>
      </c>
      <c r="C38" s="65" t="e">
        <f>+AVERAGEIFS('PA 2021'!$AI$9:$AI$107,'PA 2021'!$O$9:$O$107,B38)</f>
        <v>#DIV/0!</v>
      </c>
      <c r="E38" s="65">
        <f>+SUMPRODUCT(('PA 2021'!$O$9:$O$107=B38)*1,'PA 2021'!$AI$9:$AI$107,'PA 2021'!$Y$9:$Y$107)</f>
        <v>0</v>
      </c>
    </row>
    <row r="39" spans="2:5" ht="75" x14ac:dyDescent="0.25">
      <c r="B39" s="2" t="s">
        <v>787</v>
      </c>
      <c r="C39" s="65" t="e">
        <f>+AVERAGEIFS('PA 2021'!$AI$9:$AI$107,'PA 2021'!$O$9:$O$107,B39)</f>
        <v>#VALUE!</v>
      </c>
      <c r="E39" s="65">
        <f>+SUMPRODUCT(('PA 2021'!$O$9:$O$107=B39)*1,'PA 2021'!$AI$9:$AI$107,'PA 2021'!$Y$9:$Y$107)</f>
        <v>0</v>
      </c>
    </row>
    <row r="40" spans="2:5" ht="60" x14ac:dyDescent="0.25">
      <c r="B40" s="2" t="s">
        <v>788</v>
      </c>
      <c r="C40" s="65" t="e">
        <f>+AVERAGEIFS('PA 2021'!$AI$9:$AI$107,'PA 2021'!$O$9:$O$107,B40)</f>
        <v>#DIV/0!</v>
      </c>
      <c r="E40" s="65">
        <f>+SUMPRODUCT(('PA 2021'!$O$9:$O$107=B40)*1,'PA 2021'!$AI$9:$AI$107,'PA 2021'!$Y$9:$Y$107)</f>
        <v>0</v>
      </c>
    </row>
    <row r="41" spans="2:5" ht="45" x14ac:dyDescent="0.25">
      <c r="B41" s="2" t="s">
        <v>154</v>
      </c>
      <c r="C41" s="65" t="e">
        <f>+AVERAGEIFS('PA 2021'!$AI$9:$AI$107,'PA 2021'!$O$9:$O$107,B41)</f>
        <v>#DIV/0!</v>
      </c>
      <c r="E41" s="65">
        <f>+SUMPRODUCT(('PA 2021'!$O$9:$O$107=B41)*1,'PA 2021'!$AI$9:$AI$107,'PA 2021'!$Y$9:$Y$107)</f>
        <v>0</v>
      </c>
    </row>
    <row r="42" spans="2:5" ht="45" x14ac:dyDescent="0.25">
      <c r="B42" s="2" t="s">
        <v>155</v>
      </c>
      <c r="C42" s="65" t="e">
        <f>+AVERAGEIFS('PA 2021'!$AI$9:$AI$107,'PA 2021'!$O$9:$O$107,B42)</f>
        <v>#DIV/0!</v>
      </c>
      <c r="E42" s="65">
        <f>+SUMPRODUCT(('PA 2021'!$O$9:$O$107=B42)*1,'PA 2021'!$AI$9:$AI$107,'PA 2021'!$Y$9:$Y$107)</f>
        <v>0</v>
      </c>
    </row>
    <row r="43" spans="2:5" x14ac:dyDescent="0.25">
      <c r="B43" s="2" t="s">
        <v>35</v>
      </c>
      <c r="C43" s="65">
        <f>+AVERAGEIFS('PA 2021'!$AI$9:$AI$107,'PA 2021'!$O$9:$O$107,B43)</f>
        <v>0.86458333333333326</v>
      </c>
      <c r="E43" s="65">
        <f>+SUMPRODUCT(('PA 2021'!$O$9:$O$107=B43)*1,'PA 2021'!$AI$9:$AI$107,'PA 2021'!$Y$9:$Y$107)</f>
        <v>1.7291666666666665</v>
      </c>
    </row>
    <row r="44" spans="2:5" x14ac:dyDescent="0.25">
      <c r="B44" s="2" t="s">
        <v>34</v>
      </c>
      <c r="C44" s="65">
        <f>+AVERAGEIFS('PA 2021'!$AI$9:$AI$107,'PA 2021'!$O$9:$O$107,B44)</f>
        <v>0.3666666666666667</v>
      </c>
      <c r="E44" s="65">
        <f>+SUMPRODUCT(('PA 2021'!$O$9:$O$107=B44)*1,'PA 2021'!$AI$9:$AI$107,'PA 2021'!$Y$9:$Y$107)</f>
        <v>0.76</v>
      </c>
    </row>
    <row r="45" spans="2:5" ht="45" x14ac:dyDescent="0.25">
      <c r="B45" s="2" t="s">
        <v>33</v>
      </c>
      <c r="C45" s="65">
        <f>+AVERAGEIFS('PA 2021'!$AI$9:$AI$107,'PA 2021'!$O$9:$O$107,B45)</f>
        <v>0.625</v>
      </c>
      <c r="E45" s="65">
        <f>+SUMPRODUCT(('PA 2021'!$O$9:$O$107=B45)*1,'PA 2021'!$AI$9:$AI$107,'PA 2021'!$Y$9:$Y$107)</f>
        <v>0.625</v>
      </c>
    </row>
    <row r="46" spans="2:5" ht="30" x14ac:dyDescent="0.25">
      <c r="B46" s="2" t="s">
        <v>94</v>
      </c>
      <c r="C46" s="65" t="e">
        <f>+AVERAGEIFS('PA 2021'!$AI$9:$AI$107,'PA 2021'!$O$9:$O$107,B46)</f>
        <v>#DIV/0!</v>
      </c>
      <c r="E46" s="65">
        <f>+SUMPRODUCT(('PA 2021'!$O$9:$O$107=B46)*1,'PA 2021'!$AI$9:$AI$107,'PA 2021'!$Y$9:$Y$107)</f>
        <v>0</v>
      </c>
    </row>
    <row r="47" spans="2:5" ht="30" x14ac:dyDescent="0.25">
      <c r="B47" s="2" t="s">
        <v>101</v>
      </c>
      <c r="C47" s="65" t="e">
        <f>+AVERAGEIFS('PA 2021'!$AI$9:$AI$107,'PA 2021'!$O$9:$O$107,B47)</f>
        <v>#DIV/0!</v>
      </c>
      <c r="E47" s="65">
        <f>+SUMPRODUCT(('PA 2021'!$O$9:$O$107=B47)*1,'PA 2021'!$AI$9:$AI$107,'PA 2021'!$Y$9:$Y$107)</f>
        <v>0</v>
      </c>
    </row>
    <row r="48" spans="2:5" ht="30" x14ac:dyDescent="0.25">
      <c r="B48" s="2" t="s">
        <v>96</v>
      </c>
      <c r="C48" s="65" t="e">
        <f>+AVERAGEIFS('PA 2021'!$AI$9:$AI$107,'PA 2021'!$O$9:$O$107,B48)</f>
        <v>#DIV/0!</v>
      </c>
      <c r="E48" s="65">
        <f>+SUMPRODUCT(('PA 2021'!$O$9:$O$107=B48)*1,'PA 2021'!$AI$9:$AI$107,'PA 2021'!$Y$9:$Y$107)</f>
        <v>0</v>
      </c>
    </row>
    <row r="49" spans="2:5" ht="45" x14ac:dyDescent="0.25">
      <c r="B49" s="2" t="s">
        <v>789</v>
      </c>
      <c r="C49" s="65" t="e">
        <f>+AVERAGEIFS('PA 2021'!$AI$9:$AI$107,'PA 2021'!$O$9:$O$107,B49)</f>
        <v>#DIV/0!</v>
      </c>
      <c r="E49" s="65">
        <f>+SUMPRODUCT(('PA 2021'!$O$9:$O$107=B49)*1,'PA 2021'!$AI$9:$AI$107,'PA 2021'!$Y$9:$Y$107)</f>
        <v>0</v>
      </c>
    </row>
    <row r="50" spans="2:5" ht="30" x14ac:dyDescent="0.25">
      <c r="B50" s="2" t="s">
        <v>95</v>
      </c>
      <c r="C50" s="65" t="e">
        <f>+AVERAGEIFS('PA 2021'!$AI$9:$AI$107,'PA 2021'!$O$9:$O$107,B50)</f>
        <v>#DIV/0!</v>
      </c>
      <c r="E50" s="65">
        <f>+SUMPRODUCT(('PA 2021'!$O$9:$O$107=B50)*1,'PA 2021'!$AI$9:$AI$107,'PA 2021'!$Y$9:$Y$107)</f>
        <v>0</v>
      </c>
    </row>
    <row r="51" spans="2:5" ht="30" x14ac:dyDescent="0.25">
      <c r="B51" s="2" t="s">
        <v>98</v>
      </c>
      <c r="C51" s="65" t="e">
        <f>+AVERAGEIFS('PA 2021'!$AI$9:$AI$107,'PA 2021'!$O$9:$O$107,B51)</f>
        <v>#DIV/0!</v>
      </c>
      <c r="E51" s="65">
        <f>+SUMPRODUCT(('PA 2021'!$O$9:$O$107=B51)*1,'PA 2021'!$AI$9:$AI$107,'PA 2021'!$Y$9:$Y$107)</f>
        <v>0</v>
      </c>
    </row>
    <row r="52" spans="2:5" ht="30" x14ac:dyDescent="0.25">
      <c r="B52" s="2" t="s">
        <v>790</v>
      </c>
      <c r="C52" s="65" t="e">
        <f>+AVERAGEIFS('PA 2021'!$AI$9:$AI$107,'PA 2021'!$O$9:$O$107,B52)</f>
        <v>#DIV/0!</v>
      </c>
      <c r="E52" s="65">
        <f>+SUMPRODUCT(('PA 2021'!$O$9:$O$107=B52)*1,'PA 2021'!$AI$9:$AI$107,'PA 2021'!$Y$9:$Y$107)</f>
        <v>0</v>
      </c>
    </row>
    <row r="53" spans="2:5" ht="45" x14ac:dyDescent="0.25">
      <c r="B53" s="2" t="s">
        <v>97</v>
      </c>
      <c r="C53" s="65" t="e">
        <f>+AVERAGEIFS('PA 2021'!$AI$9:$AI$107,'PA 2021'!$O$9:$O$107,B53)</f>
        <v>#DIV/0!</v>
      </c>
      <c r="E53" s="65">
        <f>+SUMPRODUCT(('PA 2021'!$O$9:$O$107=B53)*1,'PA 2021'!$AI$9:$AI$107,'PA 2021'!$Y$9:$Y$107)</f>
        <v>0</v>
      </c>
    </row>
    <row r="54" spans="2:5" ht="30" x14ac:dyDescent="0.25">
      <c r="B54" s="2" t="s">
        <v>67</v>
      </c>
      <c r="C54" s="65" t="e">
        <f>+AVERAGEIFS('PA 2021'!$AI$9:$AI$107,'PA 2021'!$O$9:$O$107,B54)</f>
        <v>#DIV/0!</v>
      </c>
      <c r="E54" s="65">
        <f>+SUMPRODUCT(('PA 2021'!$O$9:$O$107=B54)*1,'PA 2021'!$AI$9:$AI$107,'PA 2021'!$Y$9:$Y$107)</f>
        <v>0</v>
      </c>
    </row>
    <row r="55" spans="2:5" x14ac:dyDescent="0.25">
      <c r="B55" s="2" t="s">
        <v>73</v>
      </c>
      <c r="C55" s="65" t="e">
        <f>+AVERAGEIFS('PA 2021'!$AI$9:$AI$107,'PA 2021'!$O$9:$O$107,B55)</f>
        <v>#DIV/0!</v>
      </c>
      <c r="E55" s="65">
        <f>+SUMPRODUCT(('PA 2021'!$O$9:$O$107=B55)*1,'PA 2021'!$AI$9:$AI$107,'PA 2021'!$Y$9:$Y$107)</f>
        <v>0</v>
      </c>
    </row>
    <row r="56" spans="2:5" ht="30" x14ac:dyDescent="0.25">
      <c r="B56" s="2" t="s">
        <v>71</v>
      </c>
      <c r="C56" s="65" t="e">
        <f>+AVERAGEIFS('PA 2021'!$AI$9:$AI$107,'PA 2021'!$O$9:$O$107,B56)</f>
        <v>#DIV/0!</v>
      </c>
      <c r="E56" s="65">
        <f>+SUMPRODUCT(('PA 2021'!$O$9:$O$107=B56)*1,'PA 2021'!$AI$9:$AI$107,'PA 2021'!$Y$9:$Y$107)</f>
        <v>0</v>
      </c>
    </row>
    <row r="57" spans="2:5" x14ac:dyDescent="0.25">
      <c r="B57" s="2" t="s">
        <v>791</v>
      </c>
      <c r="C57" s="65" t="e">
        <f>+AVERAGEIFS('PA 2021'!$AI$9:$AI$107,'PA 2021'!$O$9:$O$107,B57)</f>
        <v>#DIV/0!</v>
      </c>
      <c r="E57" s="65">
        <f>+SUMPRODUCT(('PA 2021'!$O$9:$O$107=B57)*1,'PA 2021'!$AI$9:$AI$107,'PA 2021'!$Y$9:$Y$107)</f>
        <v>0</v>
      </c>
    </row>
    <row r="58" spans="2:5" x14ac:dyDescent="0.25">
      <c r="B58" s="2" t="s">
        <v>69</v>
      </c>
      <c r="C58" s="65" t="e">
        <f>+AVERAGEIFS('PA 2021'!$AI$9:$AI$107,'PA 2021'!$O$9:$O$107,B58)</f>
        <v>#DIV/0!</v>
      </c>
      <c r="E58" s="65">
        <f>+SUMPRODUCT(('PA 2021'!$O$9:$O$107=B58)*1,'PA 2021'!$AI$9:$AI$107,'PA 2021'!$Y$9:$Y$107)</f>
        <v>0</v>
      </c>
    </row>
    <row r="59" spans="2:5" ht="30" x14ac:dyDescent="0.25">
      <c r="B59" s="2" t="s">
        <v>66</v>
      </c>
      <c r="C59" s="65" t="e">
        <f>+AVERAGEIFS('PA 2021'!$AI$9:$AI$107,'PA 2021'!$O$9:$O$107,B59)</f>
        <v>#DIV/0!</v>
      </c>
      <c r="E59" s="65">
        <f>+SUMPRODUCT(('PA 2021'!$O$9:$O$107=B59)*1,'PA 2021'!$AI$9:$AI$107,'PA 2021'!$Y$9:$Y$107)</f>
        <v>0</v>
      </c>
    </row>
    <row r="60" spans="2:5" x14ac:dyDescent="0.25">
      <c r="B60" s="2" t="s">
        <v>70</v>
      </c>
      <c r="C60" s="65" t="e">
        <f>+AVERAGEIFS('PA 2021'!$AI$9:$AI$107,'PA 2021'!$O$9:$O$107,B60)</f>
        <v>#DIV/0!</v>
      </c>
      <c r="E60" s="65">
        <f>+SUMPRODUCT(('PA 2021'!$O$9:$O$107=B60)*1,'PA 2021'!$AI$9:$AI$107,'PA 2021'!$Y$9:$Y$107)</f>
        <v>0</v>
      </c>
    </row>
    <row r="61" spans="2:5" x14ac:dyDescent="0.25">
      <c r="B61" s="2" t="s">
        <v>74</v>
      </c>
      <c r="C61" s="65" t="e">
        <f>+AVERAGEIFS('PA 2021'!$AI$9:$AI$107,'PA 2021'!$O$9:$O$107,B61)</f>
        <v>#DIV/0!</v>
      </c>
      <c r="E61" s="65">
        <f>+SUMPRODUCT(('PA 2021'!$O$9:$O$107=B61)*1,'PA 2021'!$AI$9:$AI$107,'PA 2021'!$Y$9:$Y$107)</f>
        <v>0</v>
      </c>
    </row>
    <row r="62" spans="2:5" ht="30" x14ac:dyDescent="0.25">
      <c r="B62" s="2" t="s">
        <v>68</v>
      </c>
      <c r="C62" s="65" t="e">
        <f>+AVERAGEIFS('PA 2021'!$AI$9:$AI$107,'PA 2021'!$O$9:$O$107,B62)</f>
        <v>#DIV/0!</v>
      </c>
      <c r="E62" s="65">
        <f>+SUMPRODUCT(('PA 2021'!$O$9:$O$107=B62)*1,'PA 2021'!$AI$9:$AI$107,'PA 2021'!$Y$9:$Y$107)</f>
        <v>0</v>
      </c>
    </row>
    <row r="63" spans="2:5" x14ac:dyDescent="0.25">
      <c r="B63" s="2" t="s">
        <v>78</v>
      </c>
      <c r="C63" s="65" t="e">
        <f>+AVERAGEIFS('PA 2021'!$AI$9:$AI$107,'PA 2021'!$O$9:$O$107,B63)</f>
        <v>#DIV/0!</v>
      </c>
      <c r="E63" s="65">
        <f>+SUMPRODUCT(('PA 2021'!$O$9:$O$107=B63)*1,'PA 2021'!$AI$9:$AI$107,'PA 2021'!$Y$9:$Y$107)</f>
        <v>0</v>
      </c>
    </row>
    <row r="64" spans="2:5" x14ac:dyDescent="0.25">
      <c r="B64" s="2" t="s">
        <v>77</v>
      </c>
      <c r="C64" s="65" t="e">
        <f>+AVERAGEIFS('PA 2021'!$AI$9:$AI$107,'PA 2021'!$O$9:$O$107,B64)</f>
        <v>#DIV/0!</v>
      </c>
      <c r="E64" s="65">
        <f>+SUMPRODUCT(('PA 2021'!$O$9:$O$107=B64)*1,'PA 2021'!$AI$9:$AI$107,'PA 2021'!$Y$9:$Y$107)</f>
        <v>0</v>
      </c>
    </row>
    <row r="65" spans="2:5" ht="60" x14ac:dyDescent="0.25">
      <c r="B65" s="2" t="s">
        <v>792</v>
      </c>
      <c r="C65" s="65" t="e">
        <f>+AVERAGEIFS('PA 2021'!$AI$9:$AI$107,'PA 2021'!$O$9:$O$107,B65)</f>
        <v>#VALUE!</v>
      </c>
      <c r="E65" s="65">
        <f>+SUMPRODUCT(('PA 2021'!$O$9:$O$107=B65)*1,'PA 2021'!$AI$9:$AI$107,'PA 2021'!$Y$9:$Y$107)</f>
        <v>0</v>
      </c>
    </row>
    <row r="66" spans="2:5" x14ac:dyDescent="0.25">
      <c r="B66" s="2" t="s">
        <v>793</v>
      </c>
      <c r="C66" s="65" t="e">
        <f>+AVERAGEIFS('PA 2021'!$AI$9:$AI$107,'PA 2021'!$O$9:$O$107,B66)</f>
        <v>#DIV/0!</v>
      </c>
      <c r="E66" s="65">
        <f>+SUMPRODUCT(('PA 2021'!$O$9:$O$107=B66)*1,'PA 2021'!$AI$9:$AI$107,'PA 2021'!$Y$9:$Y$107)</f>
        <v>0</v>
      </c>
    </row>
    <row r="67" spans="2:5" x14ac:dyDescent="0.25">
      <c r="B67" s="2" t="s">
        <v>82</v>
      </c>
      <c r="C67" s="65" t="e">
        <f>+AVERAGEIFS('PA 2021'!$AI$9:$AI$107,'PA 2021'!$O$9:$O$107,B67)</f>
        <v>#DIV/0!</v>
      </c>
      <c r="E67" s="65">
        <f>+SUMPRODUCT(('PA 2021'!$O$9:$O$107=B67)*1,'PA 2021'!$AI$9:$AI$107,'PA 2021'!$Y$9:$Y$107)</f>
        <v>0</v>
      </c>
    </row>
    <row r="68" spans="2:5" x14ac:dyDescent="0.25">
      <c r="B68" s="2" t="s">
        <v>80</v>
      </c>
      <c r="C68" s="65" t="e">
        <f>+AVERAGEIFS('PA 2021'!$AI$9:$AI$107,'PA 2021'!$O$9:$O$107,B68)</f>
        <v>#DIV/0!</v>
      </c>
      <c r="E68" s="65">
        <f>+SUMPRODUCT(('PA 2021'!$O$9:$O$107=B68)*1,'PA 2021'!$AI$9:$AI$107,'PA 2021'!$Y$9:$Y$107)</f>
        <v>0</v>
      </c>
    </row>
    <row r="69" spans="2:5" x14ac:dyDescent="0.25">
      <c r="B69" s="2" t="s">
        <v>58</v>
      </c>
      <c r="C69" s="65" t="e">
        <f>+AVERAGEIFS('PA 2021'!$AI$9:$AI$107,'PA 2021'!$O$9:$O$107,B69)</f>
        <v>#DIV/0!</v>
      </c>
      <c r="E69" s="65">
        <f>+SUMPRODUCT(('PA 2021'!$O$9:$O$107=B69)*1,'PA 2021'!$AI$9:$AI$107,'PA 2021'!$Y$9:$Y$107)</f>
        <v>0</v>
      </c>
    </row>
    <row r="70" spans="2:5" x14ac:dyDescent="0.25">
      <c r="B70" s="2" t="s">
        <v>64</v>
      </c>
      <c r="C70" s="65" t="e">
        <f>+AVERAGEIFS('PA 2021'!$AI$9:$AI$107,'PA 2021'!$O$9:$O$107,B70)</f>
        <v>#DIV/0!</v>
      </c>
      <c r="E70" s="65">
        <f>+SUMPRODUCT(('PA 2021'!$O$9:$O$107=B70)*1,'PA 2021'!$AI$9:$AI$107,'PA 2021'!$Y$9:$Y$107)</f>
        <v>0</v>
      </c>
    </row>
    <row r="71" spans="2:5" ht="30" x14ac:dyDescent="0.25">
      <c r="B71" s="2" t="s">
        <v>59</v>
      </c>
      <c r="C71" s="65" t="e">
        <f>+AVERAGEIFS('PA 2021'!$AI$9:$AI$107,'PA 2021'!$O$9:$O$107,B71)</f>
        <v>#DIV/0!</v>
      </c>
      <c r="E71" s="65">
        <f>+SUMPRODUCT(('PA 2021'!$O$9:$O$107=B71)*1,'PA 2021'!$AI$9:$AI$107,'PA 2021'!$Y$9:$Y$107)</f>
        <v>0</v>
      </c>
    </row>
    <row r="72" spans="2:5" ht="30" x14ac:dyDescent="0.25">
      <c r="B72" s="2" t="s">
        <v>60</v>
      </c>
      <c r="C72" s="65" t="e">
        <f>+AVERAGEIFS('PA 2021'!$AI$9:$AI$107,'PA 2021'!$O$9:$O$107,B72)</f>
        <v>#DIV/0!</v>
      </c>
      <c r="E72" s="65">
        <f>+SUMPRODUCT(('PA 2021'!$O$9:$O$107=B72)*1,'PA 2021'!$AI$9:$AI$107,'PA 2021'!$Y$9:$Y$107)</f>
        <v>0</v>
      </c>
    </row>
    <row r="73" spans="2:5" ht="30" x14ac:dyDescent="0.25">
      <c r="B73" s="2" t="s">
        <v>794</v>
      </c>
      <c r="C73" s="65" t="e">
        <f>+AVERAGEIFS('PA 2021'!$AI$9:$AI$107,'PA 2021'!$O$9:$O$107,B73)</f>
        <v>#DIV/0!</v>
      </c>
      <c r="E73" s="65">
        <f>+SUMPRODUCT(('PA 2021'!$O$9:$O$107=B73)*1,'PA 2021'!$AI$9:$AI$107,'PA 2021'!$Y$9:$Y$107)</f>
        <v>0</v>
      </c>
    </row>
    <row r="74" spans="2:5" ht="30" x14ac:dyDescent="0.25">
      <c r="B74" s="2" t="s">
        <v>61</v>
      </c>
      <c r="C74" s="65" t="e">
        <f>+AVERAGEIFS('PA 2021'!$AI$9:$AI$107,'PA 2021'!$O$9:$O$107,B74)</f>
        <v>#DIV/0!</v>
      </c>
      <c r="E74" s="65">
        <f>+SUMPRODUCT(('PA 2021'!$O$9:$O$107=B74)*1,'PA 2021'!$AI$9:$AI$107,'PA 2021'!$Y$9:$Y$107)</f>
        <v>0</v>
      </c>
    </row>
    <row r="75" spans="2:5" ht="30" x14ac:dyDescent="0.25">
      <c r="B75" s="2" t="s">
        <v>62</v>
      </c>
      <c r="C75" s="65" t="e">
        <f>+AVERAGEIFS('PA 2021'!$AI$9:$AI$107,'PA 2021'!$O$9:$O$107,B75)</f>
        <v>#DIV/0!</v>
      </c>
      <c r="E75" s="65">
        <f>+SUMPRODUCT(('PA 2021'!$O$9:$O$107=B75)*1,'PA 2021'!$AI$9:$AI$107,'PA 2021'!$Y$9:$Y$107)</f>
        <v>0</v>
      </c>
    </row>
    <row r="76" spans="2:5" ht="30" x14ac:dyDescent="0.25">
      <c r="B76" s="2" t="s">
        <v>795</v>
      </c>
      <c r="C76" s="65" t="e">
        <f>+AVERAGEIFS('PA 2021'!$AI$9:$AI$107,'PA 2021'!$O$9:$O$107,B76)</f>
        <v>#DIV/0!</v>
      </c>
      <c r="E76" s="65">
        <f>+SUMPRODUCT(('PA 2021'!$O$9:$O$107=B76)*1,'PA 2021'!$AI$9:$AI$107,'PA 2021'!$Y$9:$Y$107)</f>
        <v>0</v>
      </c>
    </row>
    <row r="77" spans="2:5" ht="45" x14ac:dyDescent="0.25">
      <c r="B77" s="2" t="s">
        <v>796</v>
      </c>
      <c r="C77" s="65" t="e">
        <f>+AVERAGEIFS('PA 2021'!$AI$9:$AI$107,'PA 2021'!$O$9:$O$107,B77)</f>
        <v>#DIV/0!</v>
      </c>
      <c r="E77" s="65">
        <f>+SUMPRODUCT(('PA 2021'!$O$9:$O$107=B77)*1,'PA 2021'!$AI$9:$AI$107,'PA 2021'!$Y$9:$Y$107)</f>
        <v>0</v>
      </c>
    </row>
    <row r="78" spans="2:5" ht="30" x14ac:dyDescent="0.25">
      <c r="B78" s="2" t="s">
        <v>84</v>
      </c>
      <c r="C78" s="65" t="e">
        <f>+AVERAGEIFS('PA 2021'!$AI$9:$AI$107,'PA 2021'!$O$9:$O$107,B78)</f>
        <v>#DIV/0!</v>
      </c>
      <c r="E78" s="65">
        <f>+SUMPRODUCT(('PA 2021'!$O$9:$O$107=B78)*1,'PA 2021'!$AI$9:$AI$107,'PA 2021'!$Y$9:$Y$107)</f>
        <v>0</v>
      </c>
    </row>
    <row r="79" spans="2:5" ht="30" x14ac:dyDescent="0.25">
      <c r="B79" s="2" t="s">
        <v>89</v>
      </c>
      <c r="C79" s="65" t="e">
        <f>+AVERAGEIFS('PA 2021'!$AI$9:$AI$107,'PA 2021'!$O$9:$O$107,B79)</f>
        <v>#DIV/0!</v>
      </c>
      <c r="E79" s="65">
        <f>+SUMPRODUCT(('PA 2021'!$O$9:$O$107=B79)*1,'PA 2021'!$AI$9:$AI$107,'PA 2021'!$Y$9:$Y$107)</f>
        <v>0</v>
      </c>
    </row>
    <row r="80" spans="2:5" ht="45" x14ac:dyDescent="0.25">
      <c r="B80" s="2" t="s">
        <v>797</v>
      </c>
      <c r="C80" s="65" t="e">
        <f>+AVERAGEIFS('PA 2021'!$AI$9:$AI$107,'PA 2021'!$O$9:$O$107,B80)</f>
        <v>#DIV/0!</v>
      </c>
      <c r="E80" s="65">
        <f>+SUMPRODUCT(('PA 2021'!$O$9:$O$107=B80)*1,'PA 2021'!$AI$9:$AI$107,'PA 2021'!$Y$9:$Y$107)</f>
        <v>0</v>
      </c>
    </row>
    <row r="81" spans="2:5" ht="30" x14ac:dyDescent="0.25">
      <c r="B81" s="2" t="s">
        <v>91</v>
      </c>
      <c r="C81" s="65" t="e">
        <f>+AVERAGEIFS('PA 2021'!$AI$9:$AI$107,'PA 2021'!$O$9:$O$107,B81)</f>
        <v>#DIV/0!</v>
      </c>
      <c r="E81" s="65">
        <f>+SUMPRODUCT(('PA 2021'!$O$9:$O$107=B81)*1,'PA 2021'!$AI$9:$AI$107,'PA 2021'!$Y$9:$Y$107)</f>
        <v>0</v>
      </c>
    </row>
    <row r="82" spans="2:5" x14ac:dyDescent="0.25">
      <c r="B82" s="2" t="s">
        <v>171</v>
      </c>
      <c r="C82" s="65" t="e">
        <f>+AVERAGEIFS('PA 2021'!$AI$9:$AI$107,'PA 2021'!$O$9:$O$107,B82)</f>
        <v>#DIV/0!</v>
      </c>
      <c r="E82" s="65">
        <f>+SUMPRODUCT(('PA 2021'!$O$9:$O$107=B82)*1,'PA 2021'!$AI$9:$AI$107,'PA 2021'!$Y$9:$Y$107)</f>
        <v>0</v>
      </c>
    </row>
    <row r="83" spans="2:5" ht="30" x14ac:dyDescent="0.25">
      <c r="B83" s="2" t="s">
        <v>170</v>
      </c>
      <c r="C83" s="65" t="e">
        <f>+AVERAGEIFS('PA 2021'!$AI$9:$AI$107,'PA 2021'!$O$9:$O$107,B83)</f>
        <v>#DIV/0!</v>
      </c>
      <c r="E83" s="65">
        <f>+SUMPRODUCT(('PA 2021'!$O$9:$O$107=B83)*1,'PA 2021'!$AI$9:$AI$107,'PA 2021'!$Y$9:$Y$107)</f>
        <v>0</v>
      </c>
    </row>
    <row r="84" spans="2:5" ht="30" x14ac:dyDescent="0.25">
      <c r="B84" s="2" t="s">
        <v>172</v>
      </c>
      <c r="C84" s="65" t="e">
        <f>+AVERAGEIFS('PA 2021'!$AI$9:$AI$107,'PA 2021'!$O$9:$O$107,B84)</f>
        <v>#DIV/0!</v>
      </c>
      <c r="E84" s="65">
        <f>+SUMPRODUCT(('PA 2021'!$O$9:$O$107=B84)*1,'PA 2021'!$AI$9:$AI$107,'PA 2021'!$Y$9:$Y$107)</f>
        <v>0</v>
      </c>
    </row>
    <row r="85" spans="2:5" ht="45" x14ac:dyDescent="0.25">
      <c r="B85" s="2" t="s">
        <v>182</v>
      </c>
      <c r="C85" s="65" t="e">
        <f>+AVERAGEIFS('PA 2021'!$AI$9:$AI$107,'PA 2021'!$O$9:$O$107,B85)</f>
        <v>#DIV/0!</v>
      </c>
      <c r="E85" s="65">
        <f>+SUMPRODUCT(('PA 2021'!$O$9:$O$107=B85)*1,'PA 2021'!$AI$9:$AI$107,'PA 2021'!$Y$9:$Y$107)</f>
        <v>0</v>
      </c>
    </row>
    <row r="86" spans="2:5" ht="30" x14ac:dyDescent="0.25">
      <c r="B86" s="2" t="s">
        <v>180</v>
      </c>
      <c r="C86" s="65" t="e">
        <f>+AVERAGEIFS('PA 2021'!$AI$9:$AI$107,'PA 2021'!$O$9:$O$107,B86)</f>
        <v>#DIV/0!</v>
      </c>
      <c r="E86" s="65">
        <f>+SUMPRODUCT(('PA 2021'!$O$9:$O$107=B86)*1,'PA 2021'!$AI$9:$AI$107,'PA 2021'!$Y$9:$Y$107)</f>
        <v>0</v>
      </c>
    </row>
    <row r="87" spans="2:5" x14ac:dyDescent="0.25">
      <c r="B87" s="2" t="s">
        <v>158</v>
      </c>
      <c r="C87" s="65" t="e">
        <f>+AVERAGEIFS('PA 2021'!$AI$9:$AI$107,'PA 2021'!$O$9:$O$107,B87)</f>
        <v>#DIV/0!</v>
      </c>
      <c r="E87" s="65">
        <f>+SUMPRODUCT(('PA 2021'!$O$9:$O$107=B87)*1,'PA 2021'!$AI$9:$AI$107,'PA 2021'!$Y$9:$Y$107)</f>
        <v>0</v>
      </c>
    </row>
    <row r="88" spans="2:5" ht="30" x14ac:dyDescent="0.25">
      <c r="B88" s="2" t="s">
        <v>159</v>
      </c>
      <c r="C88" s="65" t="e">
        <f>+AVERAGEIFS('PA 2021'!$AI$9:$AI$107,'PA 2021'!$O$9:$O$107,B88)</f>
        <v>#DIV/0!</v>
      </c>
      <c r="E88" s="65">
        <f>+SUMPRODUCT(('PA 2021'!$O$9:$O$107=B88)*1,'PA 2021'!$AI$9:$AI$107,'PA 2021'!$Y$9:$Y$107)</f>
        <v>0</v>
      </c>
    </row>
    <row r="89" spans="2:5" ht="30" x14ac:dyDescent="0.25">
      <c r="B89" s="2" t="s">
        <v>161</v>
      </c>
      <c r="C89" s="65" t="e">
        <f>+AVERAGEIFS('PA 2021'!$AI$9:$AI$107,'PA 2021'!$O$9:$O$107,B89)</f>
        <v>#DIV/0!</v>
      </c>
      <c r="E89" s="65">
        <f>+SUMPRODUCT(('PA 2021'!$O$9:$O$107=B89)*1,'PA 2021'!$AI$9:$AI$107,'PA 2021'!$Y$9:$Y$107)</f>
        <v>0</v>
      </c>
    </row>
    <row r="90" spans="2:5" ht="30" x14ac:dyDescent="0.25">
      <c r="B90" s="2" t="s">
        <v>178</v>
      </c>
      <c r="C90" s="65" t="e">
        <f>+AVERAGEIFS('PA 2021'!$AI$9:$AI$107,'PA 2021'!$O$9:$O$107,B90)</f>
        <v>#DIV/0!</v>
      </c>
      <c r="E90" s="65">
        <f>+SUMPRODUCT(('PA 2021'!$O$9:$O$107=B90)*1,'PA 2021'!$AI$9:$AI$107,'PA 2021'!$Y$9:$Y$107)</f>
        <v>0</v>
      </c>
    </row>
    <row r="91" spans="2:5" ht="30" x14ac:dyDescent="0.25">
      <c r="B91" s="2" t="s">
        <v>798</v>
      </c>
      <c r="C91" s="65" t="e">
        <f>+AVERAGEIFS('PA 2021'!$AI$9:$AI$107,'PA 2021'!$O$9:$O$107,B91)</f>
        <v>#DIV/0!</v>
      </c>
      <c r="E91" s="65">
        <f>+SUMPRODUCT(('PA 2021'!$O$9:$O$107=B91)*1,'PA 2021'!$AI$9:$AI$107,'PA 2021'!$Y$9:$Y$107)</f>
        <v>0</v>
      </c>
    </row>
    <row r="92" spans="2:5" ht="30" x14ac:dyDescent="0.25">
      <c r="B92" s="2" t="s">
        <v>799</v>
      </c>
      <c r="C92" s="65" t="e">
        <f>+AVERAGEIFS('PA 2021'!$AI$9:$AI$107,'PA 2021'!$O$9:$O$107,B92)</f>
        <v>#DIV/0!</v>
      </c>
      <c r="E92" s="65">
        <f>+SUMPRODUCT(('PA 2021'!$O$9:$O$107=B92)*1,'PA 2021'!$AI$9:$AI$107,'PA 2021'!$Y$9:$Y$107)</f>
        <v>0</v>
      </c>
    </row>
    <row r="93" spans="2:5" ht="30" x14ac:dyDescent="0.25">
      <c r="B93" s="2" t="s">
        <v>185</v>
      </c>
      <c r="C93" s="65" t="e">
        <f>+AVERAGEIFS('PA 2021'!$AI$9:$AI$107,'PA 2021'!$O$9:$O$107,B93)</f>
        <v>#DIV/0!</v>
      </c>
      <c r="E93" s="65">
        <f>+SUMPRODUCT(('PA 2021'!$O$9:$O$107=B93)*1,'PA 2021'!$AI$9:$AI$107,'PA 2021'!$Y$9:$Y$107)</f>
        <v>0</v>
      </c>
    </row>
    <row r="94" spans="2:5" ht="30" x14ac:dyDescent="0.25">
      <c r="B94" s="2" t="s">
        <v>184</v>
      </c>
      <c r="C94" s="65" t="e">
        <f>+AVERAGEIFS('PA 2021'!$AI$9:$AI$107,'PA 2021'!$O$9:$O$107,B94)</f>
        <v>#DIV/0!</v>
      </c>
      <c r="E94" s="65">
        <f>+SUMPRODUCT(('PA 2021'!$O$9:$O$107=B94)*1,'PA 2021'!$AI$9:$AI$107,'PA 2021'!$Y$9:$Y$107)</f>
        <v>0</v>
      </c>
    </row>
    <row r="95" spans="2:5" x14ac:dyDescent="0.25">
      <c r="B95" s="2" t="s">
        <v>186</v>
      </c>
      <c r="C95" s="65" t="e">
        <f>+AVERAGEIFS('PA 2021'!$AI$9:$AI$107,'PA 2021'!$O$9:$O$107,B95)</f>
        <v>#DIV/0!</v>
      </c>
      <c r="E95" s="65">
        <f>+SUMPRODUCT(('PA 2021'!$O$9:$O$107=B95)*1,'PA 2021'!$AI$9:$AI$107,'PA 2021'!$Y$9:$Y$107)</f>
        <v>0</v>
      </c>
    </row>
    <row r="96" spans="2:5" ht="30" x14ac:dyDescent="0.25">
      <c r="B96" s="2" t="s">
        <v>175</v>
      </c>
      <c r="C96" s="65" t="e">
        <f>+AVERAGEIFS('PA 2021'!$AI$9:$AI$107,'PA 2021'!$O$9:$O$107,B96)</f>
        <v>#DIV/0!</v>
      </c>
      <c r="E96" s="65">
        <f>+SUMPRODUCT(('PA 2021'!$O$9:$O$107=B96)*1,'PA 2021'!$AI$9:$AI$107,'PA 2021'!$Y$9:$Y$107)</f>
        <v>0</v>
      </c>
    </row>
    <row r="97" spans="2:5" ht="30" x14ac:dyDescent="0.25">
      <c r="B97" s="2" t="s">
        <v>800</v>
      </c>
      <c r="C97" s="65" t="e">
        <f>+AVERAGEIFS('PA 2021'!$AI$9:$AI$107,'PA 2021'!$O$9:$O$107,B97)</f>
        <v>#DIV/0!</v>
      </c>
      <c r="E97" s="65">
        <f>+SUMPRODUCT(('PA 2021'!$O$9:$O$107=B97)*1,'PA 2021'!$AI$9:$AI$107,'PA 2021'!$Y$9:$Y$107)</f>
        <v>0</v>
      </c>
    </row>
    <row r="98" spans="2:5" ht="30" x14ac:dyDescent="0.25">
      <c r="B98" s="2" t="s">
        <v>176</v>
      </c>
      <c r="C98" s="65" t="e">
        <f>+AVERAGEIFS('PA 2021'!$AI$9:$AI$107,'PA 2021'!$O$9:$O$107,B98)</f>
        <v>#DIV/0!</v>
      </c>
      <c r="E98" s="65">
        <f>+SUMPRODUCT(('PA 2021'!$O$9:$O$107=B98)*1,'PA 2021'!$AI$9:$AI$107,'PA 2021'!$Y$9:$Y$107)</f>
        <v>0</v>
      </c>
    </row>
    <row r="99" spans="2:5" ht="30" x14ac:dyDescent="0.25">
      <c r="B99" s="2" t="s">
        <v>166</v>
      </c>
      <c r="C99" s="65" t="e">
        <f>+AVERAGEIFS('PA 2021'!$AI$9:$AI$107,'PA 2021'!$O$9:$O$107,B99)</f>
        <v>#DIV/0!</v>
      </c>
      <c r="E99" s="65">
        <f>+SUMPRODUCT(('PA 2021'!$O$9:$O$107=B99)*1,'PA 2021'!$AI$9:$AI$107,'PA 2021'!$Y$9:$Y$107)</f>
        <v>0</v>
      </c>
    </row>
    <row r="100" spans="2:5" x14ac:dyDescent="0.25">
      <c r="B100" s="2" t="s">
        <v>801</v>
      </c>
      <c r="C100" s="65" t="e">
        <f>+AVERAGEIFS('PA 2021'!$AI$9:$AI$107,'PA 2021'!$O$9:$O$107,B100)</f>
        <v>#DIV/0!</v>
      </c>
      <c r="E100" s="65">
        <f>+SUMPRODUCT(('PA 2021'!$O$9:$O$107=B100)*1,'PA 2021'!$AI$9:$AI$107,'PA 2021'!$Y$9:$Y$107)</f>
        <v>0</v>
      </c>
    </row>
    <row r="101" spans="2:5" ht="30" x14ac:dyDescent="0.25">
      <c r="B101" s="2" t="s">
        <v>802</v>
      </c>
      <c r="C101" s="65" t="e">
        <f>+AVERAGEIFS('PA 2021'!$AI$9:$AI$107,'PA 2021'!$O$9:$O$107,B101)</f>
        <v>#DIV/0!</v>
      </c>
      <c r="E101" s="65">
        <f>+SUMPRODUCT(('PA 2021'!$O$9:$O$107=B101)*1,'PA 2021'!$AI$9:$AI$107,'PA 2021'!$Y$9:$Y$107)</f>
        <v>0</v>
      </c>
    </row>
    <row r="102" spans="2:5" x14ac:dyDescent="0.25">
      <c r="B102" s="2" t="s">
        <v>803</v>
      </c>
      <c r="C102" s="65" t="e">
        <f>+AVERAGEIFS('PA 2021'!$AI$9:$AI$107,'PA 2021'!$O$9:$O$107,B102)</f>
        <v>#DIV/0!</v>
      </c>
      <c r="E102" s="65">
        <f>+SUMPRODUCT(('PA 2021'!$O$9:$O$107=B102)*1,'PA 2021'!$AI$9:$AI$107,'PA 2021'!$Y$9:$Y$107)</f>
        <v>0</v>
      </c>
    </row>
    <row r="103" spans="2:5" ht="30" x14ac:dyDescent="0.25">
      <c r="B103" s="2" t="s">
        <v>804</v>
      </c>
      <c r="C103" s="65" t="e">
        <f>+AVERAGEIFS('PA 2021'!$AI$9:$AI$107,'PA 2021'!$O$9:$O$107,B103)</f>
        <v>#DIV/0!</v>
      </c>
      <c r="E103" s="65">
        <f>+SUMPRODUCT(('PA 2021'!$O$9:$O$107=B103)*1,'PA 2021'!$AI$9:$AI$107,'PA 2021'!$Y$9:$Y$107)</f>
        <v>0</v>
      </c>
    </row>
    <row r="104" spans="2:5" ht="30" x14ac:dyDescent="0.25">
      <c r="B104" s="2" t="s">
        <v>805</v>
      </c>
      <c r="C104" s="65" t="e">
        <f>+AVERAGEIFS('PA 2021'!$AI$9:$AI$107,'PA 2021'!$O$9:$O$107,B104)</f>
        <v>#DIV/0!</v>
      </c>
      <c r="E104" s="65">
        <f>+SUMPRODUCT(('PA 2021'!$O$9:$O$107=B104)*1,'PA 2021'!$AI$9:$AI$107,'PA 2021'!$Y$9:$Y$107)</f>
        <v>0</v>
      </c>
    </row>
    <row r="105" spans="2:5" ht="30" x14ac:dyDescent="0.25">
      <c r="B105" s="2" t="s">
        <v>49</v>
      </c>
      <c r="C105" s="65" t="e">
        <f>+AVERAGEIFS('PA 2021'!$AI$9:$AI$107,'PA 2021'!$O$9:$O$107,B105)</f>
        <v>#DIV/0!</v>
      </c>
      <c r="E105" s="65">
        <f>+SUMPRODUCT(('PA 2021'!$O$9:$O$107=B105)*1,'PA 2021'!$AI$9:$AI$107,'PA 2021'!$Y$9:$Y$107)</f>
        <v>0</v>
      </c>
    </row>
    <row r="106" spans="2:5" ht="30" x14ac:dyDescent="0.25">
      <c r="B106" s="2" t="s">
        <v>48</v>
      </c>
      <c r="C106" s="65" t="e">
        <f>+AVERAGEIFS('PA 2021'!$AI$9:$AI$107,'PA 2021'!$O$9:$O$107,B106)</f>
        <v>#DIV/0!</v>
      </c>
      <c r="E106" s="65">
        <f>+SUMPRODUCT(('PA 2021'!$O$9:$O$107=B106)*1,'PA 2021'!$AI$9:$AI$107,'PA 2021'!$Y$9:$Y$107)</f>
        <v>0</v>
      </c>
    </row>
    <row r="107" spans="2:5" ht="30" x14ac:dyDescent="0.25">
      <c r="B107" s="2" t="s">
        <v>806</v>
      </c>
      <c r="C107" s="65" t="e">
        <f>+AVERAGEIFS('PA 2021'!$AI$9:$AI$107,'PA 2021'!$O$9:$O$107,B107)</f>
        <v>#DIV/0!</v>
      </c>
      <c r="E107" s="65">
        <f>+SUMPRODUCT(('PA 2021'!$O$9:$O$107=B107)*1,'PA 2021'!$AI$9:$AI$107,'PA 2021'!$Y$9:$Y$107)</f>
        <v>0</v>
      </c>
    </row>
    <row r="108" spans="2:5" x14ac:dyDescent="0.25">
      <c r="B108" s="2" t="s">
        <v>55</v>
      </c>
      <c r="C108" s="65" t="e">
        <f>+AVERAGEIFS('PA 2021'!$AI$9:$AI$107,'PA 2021'!$O$9:$O$107,B108)</f>
        <v>#DIV/0!</v>
      </c>
      <c r="E108" s="65">
        <f>+SUMPRODUCT(('PA 2021'!$O$9:$O$107=B108)*1,'PA 2021'!$AI$9:$AI$107,'PA 2021'!$Y$9:$Y$107)</f>
        <v>0</v>
      </c>
    </row>
    <row r="109" spans="2:5" x14ac:dyDescent="0.25">
      <c r="B109" s="2" t="s">
        <v>807</v>
      </c>
      <c r="C109" s="65" t="e">
        <f>+AVERAGEIFS('PA 2021'!$AI$9:$AI$107,'PA 2021'!$O$9:$O$107,B109)</f>
        <v>#DIV/0!</v>
      </c>
      <c r="E109" s="65">
        <f>+SUMPRODUCT(('PA 2021'!$O$9:$O$107=B109)*1,'PA 2021'!$AI$9:$AI$107,'PA 2021'!$Y$9:$Y$107)</f>
        <v>0</v>
      </c>
    </row>
    <row r="110" spans="2:5" x14ac:dyDescent="0.25">
      <c r="B110" s="2" t="s">
        <v>38</v>
      </c>
      <c r="C110" s="65" t="e">
        <f>+AVERAGEIFS('PA 2021'!$AI$9:$AI$107,'PA 2021'!$O$9:$O$107,B110)</f>
        <v>#DIV/0!</v>
      </c>
      <c r="E110" s="65">
        <f>+SUMPRODUCT(('PA 2021'!$O$9:$O$107=B110)*1,'PA 2021'!$AI$9:$AI$107,'PA 2021'!$Y$9:$Y$107)</f>
        <v>0</v>
      </c>
    </row>
    <row r="111" spans="2:5" x14ac:dyDescent="0.25">
      <c r="B111" s="2" t="s">
        <v>808</v>
      </c>
      <c r="C111" s="65" t="e">
        <f>+AVERAGEIFS('PA 2021'!$AI$9:$AI$107,'PA 2021'!$O$9:$O$107,B111)</f>
        <v>#DIV/0!</v>
      </c>
      <c r="E111" s="65">
        <f>+SUMPRODUCT(('PA 2021'!$O$9:$O$107=B111)*1,'PA 2021'!$AI$9:$AI$107,'PA 2021'!$Y$9:$Y$107)</f>
        <v>0</v>
      </c>
    </row>
    <row r="112" spans="2:5" ht="30" x14ac:dyDescent="0.25">
      <c r="B112" s="2" t="s">
        <v>40</v>
      </c>
      <c r="C112" s="65" t="e">
        <f>+AVERAGEIFS('PA 2021'!$AI$9:$AI$107,'PA 2021'!$O$9:$O$107,B112)</f>
        <v>#DIV/0!</v>
      </c>
      <c r="E112" s="65">
        <f>+SUMPRODUCT(('PA 2021'!$O$9:$O$107=B112)*1,'PA 2021'!$AI$9:$AI$107,'PA 2021'!$Y$9:$Y$107)</f>
        <v>0</v>
      </c>
    </row>
    <row r="113" spans="2:5" x14ac:dyDescent="0.25">
      <c r="B113" s="2" t="s">
        <v>45</v>
      </c>
      <c r="C113" s="65" t="e">
        <f>+AVERAGEIFS('PA 2021'!$AI$9:$AI$107,'PA 2021'!$O$9:$O$107,B113)</f>
        <v>#DIV/0!</v>
      </c>
      <c r="E113" s="65">
        <f>+SUMPRODUCT(('PA 2021'!$O$9:$O$107=B113)*1,'PA 2021'!$AI$9:$AI$107,'PA 2021'!$Y$9:$Y$107)</f>
        <v>0</v>
      </c>
    </row>
    <row r="114" spans="2:5" ht="30" x14ac:dyDescent="0.25">
      <c r="B114" s="2" t="s">
        <v>42</v>
      </c>
      <c r="C114" s="65" t="e">
        <f>+AVERAGEIFS('PA 2021'!$AI$9:$AI$107,'PA 2021'!$O$9:$O$107,B114)</f>
        <v>#DIV/0!</v>
      </c>
      <c r="E114" s="65">
        <f>+SUMPRODUCT(('PA 2021'!$O$9:$O$107=B114)*1,'PA 2021'!$AI$9:$AI$107,'PA 2021'!$Y$9:$Y$107)</f>
        <v>0</v>
      </c>
    </row>
    <row r="115" spans="2:5" ht="30" x14ac:dyDescent="0.25">
      <c r="B115" s="2" t="s">
        <v>39</v>
      </c>
      <c r="C115" s="65" t="e">
        <f>+AVERAGEIFS('PA 2021'!$AI$9:$AI$107,'PA 2021'!$O$9:$O$107,B115)</f>
        <v>#DIV/0!</v>
      </c>
      <c r="E115" s="65">
        <f>+SUMPRODUCT(('PA 2021'!$O$9:$O$107=B115)*1,'PA 2021'!$AI$9:$AI$107,'PA 2021'!$Y$9:$Y$107)</f>
        <v>0</v>
      </c>
    </row>
    <row r="116" spans="2:5" x14ac:dyDescent="0.25">
      <c r="B116" s="2" t="s">
        <v>809</v>
      </c>
      <c r="C116" s="65" t="e">
        <f>+AVERAGEIFS('PA 2021'!$AI$9:$AI$107,'PA 2021'!$O$9:$O$107,B116)</f>
        <v>#DIV/0!</v>
      </c>
      <c r="E116" s="65">
        <f>+SUMPRODUCT(('PA 2021'!$O$9:$O$107=B116)*1,'PA 2021'!$AI$9:$AI$107,'PA 2021'!$Y$9:$Y$107)</f>
        <v>0</v>
      </c>
    </row>
    <row r="117" spans="2:5" ht="30" x14ac:dyDescent="0.25">
      <c r="B117" s="2" t="s">
        <v>51</v>
      </c>
      <c r="C117" s="65" t="e">
        <f>+AVERAGEIFS('PA 2021'!$AI$9:$AI$107,'PA 2021'!$O$9:$O$107,B117)</f>
        <v>#DIV/0!</v>
      </c>
      <c r="E117" s="65">
        <f>+SUMPRODUCT(('PA 2021'!$O$9:$O$107=B117)*1,'PA 2021'!$AI$9:$AI$107,'PA 2021'!$Y$9:$Y$107)</f>
        <v>0</v>
      </c>
    </row>
    <row r="118" spans="2:5" ht="30" x14ac:dyDescent="0.25">
      <c r="B118" s="2" t="s">
        <v>810</v>
      </c>
      <c r="C118" s="65" t="e">
        <f>+AVERAGEIFS('PA 2021'!$AI$9:$AI$107,'PA 2021'!$O$9:$O$107,B118)</f>
        <v>#DIV/0!</v>
      </c>
      <c r="E118" s="65">
        <f>+SUMPRODUCT(('PA 2021'!$O$9:$O$107=B118)*1,'PA 2021'!$AI$9:$AI$107,'PA 2021'!$Y$9:$Y$107)</f>
        <v>0</v>
      </c>
    </row>
    <row r="119" spans="2:5" ht="30" x14ac:dyDescent="0.25">
      <c r="B119" s="2" t="s">
        <v>16</v>
      </c>
      <c r="C119" s="65" t="e">
        <f>+AVERAGEIFS('PA 2021'!$AI$9:$AI$107,'PA 2021'!$O$9:$O$107,B119)</f>
        <v>#DIV/0!</v>
      </c>
      <c r="E119" s="65">
        <f>+SUMPRODUCT(('PA 2021'!$O$9:$O$107=B119)*1,'PA 2021'!$AI$9:$AI$107,'PA 2021'!$Y$9:$Y$107)</f>
        <v>0</v>
      </c>
    </row>
    <row r="120" spans="2:5" x14ac:dyDescent="0.25">
      <c r="B120" s="2" t="s">
        <v>17</v>
      </c>
      <c r="C120" s="65" t="e">
        <f>+AVERAGEIFS('PA 2021'!$AI$9:$AI$107,'PA 2021'!$O$9:$O$107,B120)</f>
        <v>#DIV/0!</v>
      </c>
      <c r="E120" s="65">
        <f>+SUMPRODUCT(('PA 2021'!$O$9:$O$107=B120)*1,'PA 2021'!$AI$9:$AI$107,'PA 2021'!$Y$9:$Y$107)</f>
        <v>0</v>
      </c>
    </row>
    <row r="121" spans="2:5" x14ac:dyDescent="0.25">
      <c r="B121" s="2" t="s">
        <v>811</v>
      </c>
      <c r="C121" s="65" t="e">
        <f>+AVERAGEIFS('PA 2021'!$AI$9:$AI$107,'PA 2021'!$O$9:$O$107,B121)</f>
        <v>#DIV/0!</v>
      </c>
      <c r="E121" s="65">
        <f>+SUMPRODUCT(('PA 2021'!$O$9:$O$107=B121)*1,'PA 2021'!$AI$9:$AI$107,'PA 2021'!$Y$9:$Y$107)</f>
        <v>0</v>
      </c>
    </row>
    <row r="122" spans="2:5" ht="30" x14ac:dyDescent="0.25">
      <c r="B122" s="2" t="s">
        <v>15</v>
      </c>
      <c r="C122" s="65" t="e">
        <f>+AVERAGEIFS('PA 2021'!$AI$9:$AI$107,'PA 2021'!$O$9:$O$107,B122)</f>
        <v>#DIV/0!</v>
      </c>
      <c r="E122" s="65">
        <f>+SUMPRODUCT(('PA 2021'!$O$9:$O$107=B122)*1,'PA 2021'!$AI$9:$AI$107,'PA 2021'!$Y$9:$Y$107)</f>
        <v>0</v>
      </c>
    </row>
    <row r="123" spans="2:5" x14ac:dyDescent="0.25">
      <c r="B123" s="2" t="s">
        <v>8</v>
      </c>
      <c r="C123" s="65" t="e">
        <f>+AVERAGEIFS('PA 2021'!$AI$9:$AI$107,'PA 2021'!$O$9:$O$107,B123)</f>
        <v>#DIV/0!</v>
      </c>
      <c r="E123" s="65">
        <f>+SUMPRODUCT(('PA 2021'!$O$9:$O$107=B123)*1,'PA 2021'!$AI$9:$AI$107,'PA 2021'!$Y$9:$Y$107)</f>
        <v>0</v>
      </c>
    </row>
    <row r="124" spans="2:5" ht="45" x14ac:dyDescent="0.25">
      <c r="B124" s="2" t="s">
        <v>11</v>
      </c>
      <c r="C124" s="65" t="e">
        <f>+AVERAGEIFS('PA 2021'!$AI$9:$AI$107,'PA 2021'!$O$9:$O$107,B124)</f>
        <v>#DIV/0!</v>
      </c>
      <c r="E124" s="65">
        <f>+SUMPRODUCT(('PA 2021'!$O$9:$O$107=B124)*1,'PA 2021'!$AI$9:$AI$107,'PA 2021'!$Y$9:$Y$107)</f>
        <v>0</v>
      </c>
    </row>
    <row r="125" spans="2:5" ht="30" x14ac:dyDescent="0.25">
      <c r="B125" s="2" t="s">
        <v>10</v>
      </c>
      <c r="C125" s="65" t="e">
        <f>+AVERAGEIFS('PA 2021'!$AI$9:$AI$107,'PA 2021'!$O$9:$O$107,B125)</f>
        <v>#DIV/0!</v>
      </c>
      <c r="E125" s="65">
        <f>+SUMPRODUCT(('PA 2021'!$O$9:$O$107=B125)*1,'PA 2021'!$AI$9:$AI$107,'PA 2021'!$Y$9:$Y$107)</f>
        <v>0</v>
      </c>
    </row>
    <row r="126" spans="2:5" ht="30" x14ac:dyDescent="0.25">
      <c r="B126" s="2" t="s">
        <v>9</v>
      </c>
      <c r="C126" s="65" t="e">
        <f>+AVERAGEIFS('PA 2021'!$AI$9:$AI$107,'PA 2021'!$O$9:$O$107,B126)</f>
        <v>#DIV/0!</v>
      </c>
      <c r="E126" s="65">
        <f>+SUMPRODUCT(('PA 2021'!$O$9:$O$107=B126)*1,'PA 2021'!$AI$9:$AI$107,'PA 2021'!$Y$9:$Y$107)</f>
        <v>0</v>
      </c>
    </row>
    <row r="127" spans="2:5" ht="30" x14ac:dyDescent="0.25">
      <c r="B127" s="2" t="s">
        <v>12</v>
      </c>
      <c r="C127" s="65" t="e">
        <f>+AVERAGEIFS('PA 2021'!$AI$9:$AI$107,'PA 2021'!$O$9:$O$107,B127)</f>
        <v>#DIV/0!</v>
      </c>
      <c r="E127" s="65">
        <f>+SUMPRODUCT(('PA 2021'!$O$9:$O$107=B127)*1,'PA 2021'!$AI$9:$AI$107,'PA 2021'!$Y$9:$Y$107)</f>
        <v>0</v>
      </c>
    </row>
    <row r="128" spans="2:5" ht="30" x14ac:dyDescent="0.25">
      <c r="B128" s="2" t="s">
        <v>20</v>
      </c>
      <c r="C128" s="65" t="e">
        <f>+AVERAGEIFS('PA 2021'!$AI$9:$AI$107,'PA 2021'!$O$9:$O$107,B128)</f>
        <v>#DIV/0!</v>
      </c>
      <c r="E128" s="65">
        <f>+SUMPRODUCT(('PA 2021'!$O$9:$O$107=B128)*1,'PA 2021'!$AI$9:$AI$107,'PA 2021'!$Y$9:$Y$107)</f>
        <v>0</v>
      </c>
    </row>
    <row r="129" spans="2:5" ht="30" x14ac:dyDescent="0.25">
      <c r="B129" s="2" t="s">
        <v>21</v>
      </c>
      <c r="C129" s="65" t="e">
        <f>+AVERAGEIFS('PA 2021'!$AI$9:$AI$107,'PA 2021'!$O$9:$O$107,B129)</f>
        <v>#DIV/0!</v>
      </c>
      <c r="E129" s="65">
        <f>+SUMPRODUCT(('PA 2021'!$O$9:$O$107=B129)*1,'PA 2021'!$AI$9:$AI$107,'PA 2021'!$Y$9:$Y$107)</f>
        <v>0</v>
      </c>
    </row>
    <row r="130" spans="2:5" ht="45" x14ac:dyDescent="0.25">
      <c r="B130" s="2" t="s">
        <v>19</v>
      </c>
      <c r="C130" s="65" t="e">
        <f>+AVERAGEIFS('PA 2021'!$AI$9:$AI$107,'PA 2021'!$O$9:$O$107,B130)</f>
        <v>#DIV/0!</v>
      </c>
      <c r="E130" s="65">
        <f>+SUMPRODUCT(('PA 2021'!$O$9:$O$107=B130)*1,'PA 2021'!$AI$9:$AI$107,'PA 2021'!$Y$9:$Y$107)</f>
        <v>0</v>
      </c>
    </row>
    <row r="131" spans="2:5" ht="30" x14ac:dyDescent="0.25">
      <c r="B131" s="2" t="s">
        <v>23</v>
      </c>
      <c r="C131" s="65" t="e">
        <f>+AVERAGEIFS('PA 2021'!$AI$9:$AI$107,'PA 2021'!$O$9:$O$107,B131)</f>
        <v>#DIV/0!</v>
      </c>
      <c r="E131" s="65">
        <f>+SUMPRODUCT(('PA 2021'!$O$9:$O$107=B131)*1,'PA 2021'!$AI$9:$AI$107,'PA 2021'!$Y$9:$Y$107)</f>
        <v>0</v>
      </c>
    </row>
    <row r="132" spans="2:5" ht="30" x14ac:dyDescent="0.25">
      <c r="B132" s="2" t="s">
        <v>812</v>
      </c>
      <c r="C132" s="65" t="e">
        <f>+AVERAGEIFS('PA 2021'!$AI$9:$AI$107,'PA 2021'!$O$9:$O$107,B132)</f>
        <v>#DIV/0!</v>
      </c>
      <c r="E132" s="65">
        <f>+SUMPRODUCT(('PA 2021'!$O$9:$O$107=B132)*1,'PA 2021'!$AI$9:$AI$107,'PA 2021'!$Y$9:$Y$107)</f>
        <v>0</v>
      </c>
    </row>
    <row r="133" spans="2:5" ht="45" x14ac:dyDescent="0.25">
      <c r="B133" s="2" t="s">
        <v>813</v>
      </c>
      <c r="C133" s="65" t="e">
        <f>+AVERAGEIFS('PA 2021'!$AI$9:$AI$107,'PA 2021'!$O$9:$O$107,B133)</f>
        <v>#DIV/0!</v>
      </c>
      <c r="E133" s="65">
        <f>+SUMPRODUCT(('PA 2021'!$O$9:$O$107=B133)*1,'PA 2021'!$AI$9:$AI$107,'PA 2021'!$Y$9:$Y$107)</f>
        <v>0</v>
      </c>
    </row>
    <row r="134" spans="2:5" ht="30" x14ac:dyDescent="0.25">
      <c r="B134" s="2" t="s">
        <v>453</v>
      </c>
      <c r="C134" s="65" t="e">
        <f>+AVERAGEIFS('PA 2021'!$AI$9:$AI$107,'PA 2021'!$O$9:$O$107,B134)</f>
        <v>#DIV/0!</v>
      </c>
      <c r="E134" s="65">
        <f>+SUMPRODUCT(('PA 2021'!$O$9:$O$107=B134)*1,'PA 2021'!$AI$9:$AI$107,'PA 2021'!$Y$9:$Y$107)</f>
        <v>0</v>
      </c>
    </row>
    <row r="135" spans="2:5" ht="30" x14ac:dyDescent="0.25">
      <c r="B135" s="2" t="s">
        <v>814</v>
      </c>
      <c r="C135" s="65" t="e">
        <f>+AVERAGEIFS('PA 2021'!$AI$9:$AI$107,'PA 2021'!$O$9:$O$107,B135)</f>
        <v>#DIV/0!</v>
      </c>
      <c r="E135" s="65">
        <f>+SUMPRODUCT(('PA 2021'!$O$9:$O$107=B135)*1,'PA 2021'!$AI$9:$AI$107,'PA 2021'!$Y$9:$Y$107)</f>
        <v>0</v>
      </c>
    </row>
    <row r="136" spans="2:5" ht="45" x14ac:dyDescent="0.25">
      <c r="B136" s="2" t="s">
        <v>815</v>
      </c>
      <c r="C136" s="65" t="e">
        <f>+AVERAGEIFS('PA 2021'!$AI$9:$AI$107,'PA 2021'!$O$9:$O$107,B136)</f>
        <v>#DIV/0!</v>
      </c>
      <c r="E136" s="65">
        <f>+SUMPRODUCT(('PA 2021'!$O$9:$O$107=B136)*1,'PA 2021'!$AI$9:$AI$107,'PA 2021'!$Y$9:$Y$107)</f>
        <v>0</v>
      </c>
    </row>
    <row r="137" spans="2:5" x14ac:dyDescent="0.25">
      <c r="B137" s="2" t="s">
        <v>450</v>
      </c>
      <c r="C137" s="65" t="e">
        <f>+AVERAGEIFS('PA 2021'!$AI$9:$AI$107,'PA 2021'!$O$9:$O$107,B137)</f>
        <v>#DIV/0!</v>
      </c>
      <c r="E137" s="65">
        <f>+SUMPRODUCT(('PA 2021'!$O$9:$O$107=B137)*1,'PA 2021'!$AI$9:$AI$107,'PA 2021'!$Y$9:$Y$107)</f>
        <v>0</v>
      </c>
    </row>
    <row r="138" spans="2:5" ht="30" x14ac:dyDescent="0.25">
      <c r="B138" s="2" t="s">
        <v>816</v>
      </c>
      <c r="C138" s="65" t="e">
        <f>+AVERAGEIFS('PA 2021'!$AI$9:$AI$107,'PA 2021'!$O$9:$O$107,B138)</f>
        <v>#DIV/0!</v>
      </c>
      <c r="E138" s="65">
        <f>+SUMPRODUCT(('PA 2021'!$O$9:$O$107=B138)*1,'PA 2021'!$AI$9:$AI$107,'PA 2021'!$Y$9:$Y$107)</f>
        <v>0</v>
      </c>
    </row>
    <row r="139" spans="2:5" ht="30" x14ac:dyDescent="0.25">
      <c r="B139" s="2" t="s">
        <v>460</v>
      </c>
      <c r="C139" s="65" t="e">
        <f>+AVERAGEIFS('PA 2021'!$AI$9:$AI$107,'PA 2021'!$O$9:$O$107,B139)</f>
        <v>#DIV/0!</v>
      </c>
      <c r="E139" s="65">
        <f>+SUMPRODUCT(('PA 2021'!$O$9:$O$107=B139)*1,'PA 2021'!$AI$9:$AI$107,'PA 2021'!$Y$9:$Y$107)</f>
        <v>0</v>
      </c>
    </row>
    <row r="140" spans="2:5" ht="45" x14ac:dyDescent="0.25">
      <c r="B140" s="2" t="s">
        <v>817</v>
      </c>
      <c r="C140" s="65" t="e">
        <f>+AVERAGEIFS('PA 2021'!$AI$9:$AI$107,'PA 2021'!$O$9:$O$107,B140)</f>
        <v>#DIV/0!</v>
      </c>
      <c r="E140" s="65">
        <f>+SUMPRODUCT(('PA 2021'!$O$9:$O$107=B140)*1,'PA 2021'!$AI$9:$AI$107,'PA 2021'!$Y$9:$Y$107)</f>
        <v>0</v>
      </c>
    </row>
    <row r="141" spans="2:5" ht="30" x14ac:dyDescent="0.25">
      <c r="B141" s="2" t="s">
        <v>818</v>
      </c>
      <c r="C141" s="65" t="e">
        <f>+AVERAGEIFS('PA 2021'!$AI$9:$AI$107,'PA 2021'!$O$9:$O$107,B141)</f>
        <v>#DIV/0!</v>
      </c>
      <c r="E141" s="65">
        <f>+SUMPRODUCT(('PA 2021'!$O$9:$O$107=B141)*1,'PA 2021'!$AI$9:$AI$107,'PA 2021'!$Y$9:$Y$107)</f>
        <v>0</v>
      </c>
    </row>
    <row r="142" spans="2:5" ht="30" x14ac:dyDescent="0.25">
      <c r="B142" s="2" t="s">
        <v>432</v>
      </c>
      <c r="C142" s="65" t="e">
        <f>+AVERAGEIFS('PA 2021'!$AI$9:$AI$107,'PA 2021'!$O$9:$O$107,B142)</f>
        <v>#DIV/0!</v>
      </c>
      <c r="E142" s="65">
        <f>+SUMPRODUCT(('PA 2021'!$O$9:$O$107=B142)*1,'PA 2021'!$AI$9:$AI$107,'PA 2021'!$Y$9:$Y$107)</f>
        <v>0</v>
      </c>
    </row>
    <row r="143" spans="2:5" ht="30" x14ac:dyDescent="0.25">
      <c r="B143" s="2" t="s">
        <v>430</v>
      </c>
      <c r="C143" s="65" t="e">
        <f>+AVERAGEIFS('PA 2021'!$AI$9:$AI$107,'PA 2021'!$O$9:$O$107,B143)</f>
        <v>#DIV/0!</v>
      </c>
      <c r="E143" s="65">
        <f>+SUMPRODUCT(('PA 2021'!$O$9:$O$107=B143)*1,'PA 2021'!$AI$9:$AI$107,'PA 2021'!$Y$9:$Y$107)</f>
        <v>0</v>
      </c>
    </row>
    <row r="144" spans="2:5" ht="30" x14ac:dyDescent="0.25">
      <c r="B144" s="2" t="s">
        <v>819</v>
      </c>
      <c r="C144" s="65" t="e">
        <f>+AVERAGEIFS('PA 2021'!$AI$9:$AI$107,'PA 2021'!$O$9:$O$107,B144)</f>
        <v>#DIV/0!</v>
      </c>
      <c r="E144" s="65">
        <f>+SUMPRODUCT(('PA 2021'!$O$9:$O$107=B144)*1,'PA 2021'!$AI$9:$AI$107,'PA 2021'!$Y$9:$Y$107)</f>
        <v>0</v>
      </c>
    </row>
    <row r="145" spans="2:5" ht="45" x14ac:dyDescent="0.25">
      <c r="B145" s="2" t="s">
        <v>820</v>
      </c>
      <c r="C145" s="65" t="e">
        <f>+AVERAGEIFS('PA 2021'!$AI$9:$AI$107,'PA 2021'!$O$9:$O$107,B145)</f>
        <v>#DIV/0!</v>
      </c>
      <c r="E145" s="65">
        <f>+SUMPRODUCT(('PA 2021'!$O$9:$O$107=B145)*1,'PA 2021'!$AI$9:$AI$107,'PA 2021'!$Y$9:$Y$107)</f>
        <v>0</v>
      </c>
    </row>
    <row r="146" spans="2:5" x14ac:dyDescent="0.25">
      <c r="B146" s="2" t="s">
        <v>431</v>
      </c>
      <c r="C146" s="65" t="e">
        <f>+AVERAGEIFS('PA 2021'!$AI$9:$AI$107,'PA 2021'!$O$9:$O$107,B146)</f>
        <v>#DIV/0!</v>
      </c>
      <c r="E146" s="65">
        <f>+SUMPRODUCT(('PA 2021'!$O$9:$O$107=B146)*1,'PA 2021'!$AI$9:$AI$107,'PA 2021'!$Y$9:$Y$107)</f>
        <v>0</v>
      </c>
    </row>
    <row r="147" spans="2:5" ht="30" x14ac:dyDescent="0.25">
      <c r="B147" s="2" t="s">
        <v>427</v>
      </c>
      <c r="C147" s="65" t="e">
        <f>+AVERAGEIFS('PA 2021'!$AI$9:$AI$107,'PA 2021'!$O$9:$O$107,B147)</f>
        <v>#DIV/0!</v>
      </c>
      <c r="E147" s="65">
        <f>+SUMPRODUCT(('PA 2021'!$O$9:$O$107=B147)*1,'PA 2021'!$AI$9:$AI$107,'PA 2021'!$Y$9:$Y$107)</f>
        <v>0</v>
      </c>
    </row>
    <row r="148" spans="2:5" x14ac:dyDescent="0.25">
      <c r="B148" s="2" t="s">
        <v>821</v>
      </c>
      <c r="C148" s="65" t="e">
        <f>+AVERAGEIFS('PA 2021'!$AI$9:$AI$107,'PA 2021'!$O$9:$O$107,B148)</f>
        <v>#DIV/0!</v>
      </c>
      <c r="E148" s="65">
        <f>+SUMPRODUCT(('PA 2021'!$O$9:$O$107=B148)*1,'PA 2021'!$AI$9:$AI$107,'PA 2021'!$Y$9:$Y$107)</f>
        <v>0</v>
      </c>
    </row>
    <row r="149" spans="2:5" ht="30" x14ac:dyDescent="0.25">
      <c r="B149" s="2" t="s">
        <v>822</v>
      </c>
      <c r="C149" s="65" t="e">
        <f>+AVERAGEIFS('PA 2021'!$AI$9:$AI$107,'PA 2021'!$O$9:$O$107,B149)</f>
        <v>#DIV/0!</v>
      </c>
      <c r="E149" s="65">
        <f>+SUMPRODUCT(('PA 2021'!$O$9:$O$107=B149)*1,'PA 2021'!$AI$9:$AI$107,'PA 2021'!$Y$9:$Y$107)</f>
        <v>0</v>
      </c>
    </row>
    <row r="150" spans="2:5" ht="45" x14ac:dyDescent="0.25">
      <c r="B150" s="2" t="s">
        <v>823</v>
      </c>
      <c r="C150" s="65" t="e">
        <f>+AVERAGEIFS('PA 2021'!$AI$9:$AI$107,'PA 2021'!$O$9:$O$107,B150)</f>
        <v>#DIV/0!</v>
      </c>
      <c r="E150" s="65">
        <f>+SUMPRODUCT(('PA 2021'!$O$9:$O$107=B150)*1,'PA 2021'!$AI$9:$AI$107,'PA 2021'!$Y$9:$Y$107)</f>
        <v>0</v>
      </c>
    </row>
    <row r="151" spans="2:5" ht="45" x14ac:dyDescent="0.25">
      <c r="B151" s="2" t="s">
        <v>824</v>
      </c>
      <c r="C151" s="65" t="e">
        <f>+AVERAGEIFS('PA 2021'!$AI$9:$AI$107,'PA 2021'!$O$9:$O$107,B151)</f>
        <v>#DIV/0!</v>
      </c>
      <c r="E151" s="65">
        <f>+SUMPRODUCT(('PA 2021'!$O$9:$O$107=B151)*1,'PA 2021'!$AI$9:$AI$107,'PA 2021'!$Y$9:$Y$107)</f>
        <v>0</v>
      </c>
    </row>
    <row r="152" spans="2:5" ht="30" x14ac:dyDescent="0.25">
      <c r="B152" s="2" t="s">
        <v>413</v>
      </c>
      <c r="C152" s="65" t="e">
        <f>+AVERAGEIFS('PA 2021'!$AI$9:$AI$107,'PA 2021'!$O$9:$O$107,B152)</f>
        <v>#DIV/0!</v>
      </c>
      <c r="E152" s="65">
        <f>+SUMPRODUCT(('PA 2021'!$O$9:$O$107=B152)*1,'PA 2021'!$AI$9:$AI$107,'PA 2021'!$Y$9:$Y$107)</f>
        <v>0</v>
      </c>
    </row>
    <row r="153" spans="2:5" ht="30" x14ac:dyDescent="0.25">
      <c r="B153" s="2" t="s">
        <v>407</v>
      </c>
      <c r="C153" s="65" t="e">
        <f>+AVERAGEIFS('PA 2021'!$AI$9:$AI$107,'PA 2021'!$O$9:$O$107,B153)</f>
        <v>#DIV/0!</v>
      </c>
      <c r="E153" s="65">
        <f>+SUMPRODUCT(('PA 2021'!$O$9:$O$107=B153)*1,'PA 2021'!$AI$9:$AI$107,'PA 2021'!$Y$9:$Y$107)</f>
        <v>0</v>
      </c>
    </row>
    <row r="154" spans="2:5" x14ac:dyDescent="0.25">
      <c r="B154" s="2" t="s">
        <v>405</v>
      </c>
      <c r="C154" s="65" t="e">
        <f>+AVERAGEIFS('PA 2021'!$AI$9:$AI$107,'PA 2021'!$O$9:$O$107,B154)</f>
        <v>#DIV/0!</v>
      </c>
      <c r="E154" s="65">
        <f>+SUMPRODUCT(('PA 2021'!$O$9:$O$107=B154)*1,'PA 2021'!$AI$9:$AI$107,'PA 2021'!$Y$9:$Y$107)</f>
        <v>0</v>
      </c>
    </row>
    <row r="155" spans="2:5" x14ac:dyDescent="0.25">
      <c r="B155" s="2" t="s">
        <v>406</v>
      </c>
      <c r="C155" s="65" t="e">
        <f>+AVERAGEIFS('PA 2021'!$AI$9:$AI$107,'PA 2021'!$O$9:$O$107,B155)</f>
        <v>#DIV/0!</v>
      </c>
      <c r="E155" s="65">
        <f>+SUMPRODUCT(('PA 2021'!$O$9:$O$107=B155)*1,'PA 2021'!$AI$9:$AI$107,'PA 2021'!$Y$9:$Y$107)</f>
        <v>0</v>
      </c>
    </row>
    <row r="156" spans="2:5" x14ac:dyDescent="0.25">
      <c r="B156" s="2" t="s">
        <v>408</v>
      </c>
      <c r="C156" s="65" t="e">
        <f>+AVERAGEIFS('PA 2021'!$AI$9:$AI$107,'PA 2021'!$O$9:$O$107,B156)</f>
        <v>#DIV/0!</v>
      </c>
      <c r="E156" s="65">
        <f>+SUMPRODUCT(('PA 2021'!$O$9:$O$107=B156)*1,'PA 2021'!$AI$9:$AI$107,'PA 2021'!$Y$9:$Y$107)</f>
        <v>0</v>
      </c>
    </row>
    <row r="157" spans="2:5" ht="30" x14ac:dyDescent="0.25">
      <c r="B157" s="2" t="s">
        <v>470</v>
      </c>
      <c r="C157" s="65" t="e">
        <f>+AVERAGEIFS('PA 2021'!$AI$9:$AI$107,'PA 2021'!$O$9:$O$107,B157)</f>
        <v>#DIV/0!</v>
      </c>
      <c r="E157" s="65">
        <f>+SUMPRODUCT(('PA 2021'!$O$9:$O$107=B157)*1,'PA 2021'!$AI$9:$AI$107,'PA 2021'!$Y$9:$Y$107)</f>
        <v>0</v>
      </c>
    </row>
    <row r="158" spans="2:5" x14ac:dyDescent="0.25">
      <c r="B158" s="2" t="s">
        <v>468</v>
      </c>
      <c r="C158" s="65" t="e">
        <f>+AVERAGEIFS('PA 2021'!$AI$9:$AI$107,'PA 2021'!$O$9:$O$107,B158)</f>
        <v>#DIV/0!</v>
      </c>
      <c r="E158" s="65">
        <f>+SUMPRODUCT(('PA 2021'!$O$9:$O$107=B158)*1,'PA 2021'!$AI$9:$AI$107,'PA 2021'!$Y$9:$Y$107)</f>
        <v>0</v>
      </c>
    </row>
    <row r="159" spans="2:5" ht="30" x14ac:dyDescent="0.25">
      <c r="B159" s="2" t="s">
        <v>825</v>
      </c>
      <c r="C159" s="65" t="e">
        <f>+AVERAGEIFS('PA 2021'!$AI$9:$AI$107,'PA 2021'!$O$9:$O$107,B159)</f>
        <v>#DIV/0!</v>
      </c>
      <c r="E159" s="65">
        <f>+SUMPRODUCT(('PA 2021'!$O$9:$O$107=B159)*1,'PA 2021'!$AI$9:$AI$107,'PA 2021'!$Y$9:$Y$107)</f>
        <v>0</v>
      </c>
    </row>
    <row r="160" spans="2:5" x14ac:dyDescent="0.25">
      <c r="B160" s="2" t="s">
        <v>469</v>
      </c>
      <c r="C160" s="65" t="e">
        <f>+AVERAGEIFS('PA 2021'!$AI$9:$AI$107,'PA 2021'!$O$9:$O$107,B160)</f>
        <v>#DIV/0!</v>
      </c>
      <c r="E160" s="65">
        <f>+SUMPRODUCT(('PA 2021'!$O$9:$O$107=B160)*1,'PA 2021'!$AI$9:$AI$107,'PA 2021'!$Y$9:$Y$107)</f>
        <v>0</v>
      </c>
    </row>
    <row r="161" spans="2:5" x14ac:dyDescent="0.25">
      <c r="B161" s="2" t="s">
        <v>467</v>
      </c>
      <c r="C161" s="65" t="e">
        <f>+AVERAGEIFS('PA 2021'!$AI$9:$AI$107,'PA 2021'!$O$9:$O$107,B161)</f>
        <v>#DIV/0!</v>
      </c>
      <c r="E161" s="65">
        <f>+SUMPRODUCT(('PA 2021'!$O$9:$O$107=B161)*1,'PA 2021'!$AI$9:$AI$107,'PA 2021'!$Y$9:$Y$107)</f>
        <v>0</v>
      </c>
    </row>
    <row r="162" spans="2:5" x14ac:dyDescent="0.25">
      <c r="B162" s="2" t="s">
        <v>472</v>
      </c>
      <c r="C162" s="65" t="e">
        <f>+AVERAGEIFS('PA 2021'!$AI$9:$AI$107,'PA 2021'!$O$9:$O$107,B162)</f>
        <v>#DIV/0!</v>
      </c>
      <c r="E162" s="65">
        <f>+SUMPRODUCT(('PA 2021'!$O$9:$O$107=B162)*1,'PA 2021'!$AI$9:$AI$107,'PA 2021'!$Y$9:$Y$107)</f>
        <v>0</v>
      </c>
    </row>
    <row r="163" spans="2:5" x14ac:dyDescent="0.25">
      <c r="B163" s="2" t="s">
        <v>466</v>
      </c>
      <c r="C163" s="65" t="e">
        <f>+AVERAGEIFS('PA 2021'!$AI$9:$AI$107,'PA 2021'!$O$9:$O$107,B163)</f>
        <v>#DIV/0!</v>
      </c>
      <c r="E163" s="65">
        <f>+SUMPRODUCT(('PA 2021'!$O$9:$O$107=B163)*1,'PA 2021'!$AI$9:$AI$107,'PA 2021'!$Y$9:$Y$107)</f>
        <v>0</v>
      </c>
    </row>
    <row r="164" spans="2:5" x14ac:dyDescent="0.25">
      <c r="B164" s="2" t="s">
        <v>464</v>
      </c>
      <c r="C164" s="65" t="e">
        <f>+AVERAGEIFS('PA 2021'!$AI$9:$AI$107,'PA 2021'!$O$9:$O$107,B164)</f>
        <v>#DIV/0!</v>
      </c>
      <c r="E164" s="65">
        <f>+SUMPRODUCT(('PA 2021'!$O$9:$O$107=B164)*1,'PA 2021'!$AI$9:$AI$107,'PA 2021'!$Y$9:$Y$107)</f>
        <v>0</v>
      </c>
    </row>
    <row r="165" spans="2:5" x14ac:dyDescent="0.25">
      <c r="B165" s="2" t="s">
        <v>471</v>
      </c>
      <c r="C165" s="65" t="e">
        <f>+AVERAGEIFS('PA 2021'!$AI$9:$AI$107,'PA 2021'!$O$9:$O$107,B165)</f>
        <v>#DIV/0!</v>
      </c>
      <c r="E165" s="65">
        <f>+SUMPRODUCT(('PA 2021'!$O$9:$O$107=B165)*1,'PA 2021'!$AI$9:$AI$107,'PA 2021'!$Y$9:$Y$107)</f>
        <v>0</v>
      </c>
    </row>
    <row r="166" spans="2:5" ht="30" x14ac:dyDescent="0.25">
      <c r="B166" s="2" t="s">
        <v>826</v>
      </c>
      <c r="C166" s="65" t="e">
        <f>+AVERAGEIFS('PA 2021'!$AI$9:$AI$107,'PA 2021'!$O$9:$O$107,B166)</f>
        <v>#DIV/0!</v>
      </c>
      <c r="E166" s="65">
        <f>+SUMPRODUCT(('PA 2021'!$O$9:$O$107=B166)*1,'PA 2021'!$AI$9:$AI$107,'PA 2021'!$Y$9:$Y$107)</f>
        <v>0</v>
      </c>
    </row>
    <row r="167" spans="2:5" x14ac:dyDescent="0.25">
      <c r="B167" s="2" t="s">
        <v>438</v>
      </c>
      <c r="C167" s="65" t="e">
        <f>+AVERAGEIFS('PA 2021'!$AI$9:$AI$107,'PA 2021'!$O$9:$O$107,B167)</f>
        <v>#DIV/0!</v>
      </c>
      <c r="E167" s="65">
        <f>+SUMPRODUCT(('PA 2021'!$O$9:$O$107=B167)*1,'PA 2021'!$AI$9:$AI$107,'PA 2021'!$Y$9:$Y$107)</f>
        <v>0</v>
      </c>
    </row>
    <row r="168" spans="2:5" x14ac:dyDescent="0.25">
      <c r="B168" s="2" t="s">
        <v>827</v>
      </c>
      <c r="C168" s="65" t="e">
        <f>+AVERAGEIFS('PA 2021'!$AI$9:$AI$107,'PA 2021'!$O$9:$O$107,B168)</f>
        <v>#DIV/0!</v>
      </c>
      <c r="E168" s="65">
        <f>+SUMPRODUCT(('PA 2021'!$O$9:$O$107=B168)*1,'PA 2021'!$AI$9:$AI$107,'PA 2021'!$Y$9:$Y$107)</f>
        <v>0</v>
      </c>
    </row>
    <row r="169" spans="2:5" x14ac:dyDescent="0.25">
      <c r="B169" s="2" t="s">
        <v>546</v>
      </c>
      <c r="C169" s="65" t="e">
        <f>+AVERAGEIFS('PA 2021'!$AI$9:$AI$107,'PA 2021'!$O$9:$O$107,B169)</f>
        <v>#DIV/0!</v>
      </c>
      <c r="E169" s="65">
        <f>+SUMPRODUCT(('PA 2021'!$O$9:$O$107=B169)*1,'PA 2021'!$AI$9:$AI$107,'PA 2021'!$Y$9:$Y$107)</f>
        <v>0</v>
      </c>
    </row>
    <row r="170" spans="2:5" ht="30" x14ac:dyDescent="0.25">
      <c r="B170" s="2" t="s">
        <v>547</v>
      </c>
      <c r="C170" s="65" t="e">
        <f>+AVERAGEIFS('PA 2021'!$AI$9:$AI$107,'PA 2021'!$O$9:$O$107,B170)</f>
        <v>#DIV/0!</v>
      </c>
      <c r="E170" s="65">
        <f>+SUMPRODUCT(('PA 2021'!$O$9:$O$107=B170)*1,'PA 2021'!$AI$9:$AI$107,'PA 2021'!$Y$9:$Y$107)</f>
        <v>0</v>
      </c>
    </row>
    <row r="171" spans="2:5" x14ac:dyDescent="0.25">
      <c r="B171" s="2" t="s">
        <v>828</v>
      </c>
      <c r="C171" s="65" t="e">
        <f>+AVERAGEIFS('PA 2021'!$AI$9:$AI$107,'PA 2021'!$O$9:$O$107,B171)</f>
        <v>#DIV/0!</v>
      </c>
      <c r="E171" s="65">
        <f>+SUMPRODUCT(('PA 2021'!$O$9:$O$107=B171)*1,'PA 2021'!$AI$9:$AI$107,'PA 2021'!$Y$9:$Y$107)</f>
        <v>0</v>
      </c>
    </row>
    <row r="172" spans="2:5" ht="30" x14ac:dyDescent="0.25">
      <c r="B172" s="2" t="s">
        <v>829</v>
      </c>
      <c r="C172" s="65" t="e">
        <f>+AVERAGEIFS('PA 2021'!$AI$9:$AI$107,'PA 2021'!$O$9:$O$107,B172)</f>
        <v>#DIV/0!</v>
      </c>
      <c r="E172" s="65">
        <f>+SUMPRODUCT(('PA 2021'!$O$9:$O$107=B172)*1,'PA 2021'!$AI$9:$AI$107,'PA 2021'!$Y$9:$Y$107)</f>
        <v>0</v>
      </c>
    </row>
    <row r="173" spans="2:5" x14ac:dyDescent="0.25">
      <c r="B173" s="2" t="s">
        <v>830</v>
      </c>
      <c r="C173" s="65" t="e">
        <f>+AVERAGEIFS('PA 2021'!$AI$9:$AI$107,'PA 2021'!$O$9:$O$107,B173)</f>
        <v>#DIV/0!</v>
      </c>
      <c r="E173" s="65">
        <f>+SUMPRODUCT(('PA 2021'!$O$9:$O$107=B173)*1,'PA 2021'!$AI$9:$AI$107,'PA 2021'!$Y$9:$Y$107)</f>
        <v>0</v>
      </c>
    </row>
    <row r="174" spans="2:5" x14ac:dyDescent="0.25">
      <c r="B174" s="2" t="s">
        <v>442</v>
      </c>
      <c r="C174" s="65" t="e">
        <f>+AVERAGEIFS('PA 2021'!$AI$9:$AI$107,'PA 2021'!$O$9:$O$107,B174)</f>
        <v>#DIV/0!</v>
      </c>
      <c r="E174" s="65">
        <f>+SUMPRODUCT(('PA 2021'!$O$9:$O$107=B174)*1,'PA 2021'!$AI$9:$AI$107,'PA 2021'!$Y$9:$Y$107)</f>
        <v>0</v>
      </c>
    </row>
    <row r="175" spans="2:5" ht="30" x14ac:dyDescent="0.25">
      <c r="B175" s="2" t="s">
        <v>831</v>
      </c>
      <c r="C175" s="65" t="e">
        <f>+AVERAGEIFS('PA 2021'!$AI$9:$AI$107,'PA 2021'!$O$9:$O$107,B175)</f>
        <v>#DIV/0!</v>
      </c>
      <c r="E175" s="65">
        <f>+SUMPRODUCT(('PA 2021'!$O$9:$O$107=B175)*1,'PA 2021'!$AI$9:$AI$107,'PA 2021'!$Y$9:$Y$107)</f>
        <v>0</v>
      </c>
    </row>
    <row r="176" spans="2:5" ht="30" x14ac:dyDescent="0.25">
      <c r="B176" s="2" t="s">
        <v>832</v>
      </c>
      <c r="C176" s="65" t="e">
        <f>+AVERAGEIFS('PA 2021'!$AI$9:$AI$107,'PA 2021'!$O$9:$O$107,B176)</f>
        <v>#DIV/0!</v>
      </c>
      <c r="E176" s="65">
        <f>+SUMPRODUCT(('PA 2021'!$O$9:$O$107=B176)*1,'PA 2021'!$AI$9:$AI$107,'PA 2021'!$Y$9:$Y$107)</f>
        <v>0</v>
      </c>
    </row>
    <row r="177" spans="2:5" x14ac:dyDescent="0.25">
      <c r="B177" s="2" t="s">
        <v>446</v>
      </c>
      <c r="C177" s="65" t="e">
        <f>+AVERAGEIFS('PA 2021'!$AI$9:$AI$107,'PA 2021'!$O$9:$O$107,B177)</f>
        <v>#DIV/0!</v>
      </c>
      <c r="E177" s="65">
        <f>+SUMPRODUCT(('PA 2021'!$O$9:$O$107=B177)*1,'PA 2021'!$AI$9:$AI$107,'PA 2021'!$Y$9:$Y$107)</f>
        <v>0</v>
      </c>
    </row>
    <row r="178" spans="2:5" ht="30" x14ac:dyDescent="0.25">
      <c r="B178" s="2" t="s">
        <v>447</v>
      </c>
      <c r="C178" s="65" t="e">
        <f>+AVERAGEIFS('PA 2021'!$AI$9:$AI$107,'PA 2021'!$O$9:$O$107,B178)</f>
        <v>#DIV/0!</v>
      </c>
      <c r="E178" s="65">
        <f>+SUMPRODUCT(('PA 2021'!$O$9:$O$107=B178)*1,'PA 2021'!$AI$9:$AI$107,'PA 2021'!$Y$9:$Y$107)</f>
        <v>0</v>
      </c>
    </row>
    <row r="179" spans="2:5" x14ac:dyDescent="0.25">
      <c r="B179" s="2" t="s">
        <v>833</v>
      </c>
      <c r="C179" s="65" t="e">
        <f>+AVERAGEIFS('PA 2021'!$AI$9:$AI$107,'PA 2021'!$O$9:$O$107,B179)</f>
        <v>#DIV/0!</v>
      </c>
      <c r="E179" s="65">
        <f>+SUMPRODUCT(('PA 2021'!$O$9:$O$107=B179)*1,'PA 2021'!$AI$9:$AI$107,'PA 2021'!$Y$9:$Y$107)</f>
        <v>0</v>
      </c>
    </row>
    <row r="180" spans="2:5" ht="30" x14ac:dyDescent="0.25">
      <c r="B180" s="2" t="s">
        <v>422</v>
      </c>
      <c r="C180" s="65" t="e">
        <f>+AVERAGEIFS('PA 2021'!$AI$9:$AI$107,'PA 2021'!$O$9:$O$107,B180)</f>
        <v>#DIV/0!</v>
      </c>
      <c r="E180" s="65">
        <f>+SUMPRODUCT(('PA 2021'!$O$9:$O$107=B180)*1,'PA 2021'!$AI$9:$AI$107,'PA 2021'!$Y$9:$Y$107)</f>
        <v>0</v>
      </c>
    </row>
    <row r="181" spans="2:5" x14ac:dyDescent="0.25">
      <c r="B181" s="2" t="s">
        <v>834</v>
      </c>
      <c r="C181" s="65" t="e">
        <f>+AVERAGEIFS('PA 2021'!$AI$9:$AI$107,'PA 2021'!$O$9:$O$107,B181)</f>
        <v>#DIV/0!</v>
      </c>
      <c r="E181" s="65">
        <f>+SUMPRODUCT(('PA 2021'!$O$9:$O$107=B181)*1,'PA 2021'!$AI$9:$AI$107,'PA 2021'!$Y$9:$Y$107)</f>
        <v>0</v>
      </c>
    </row>
    <row r="182" spans="2:5" x14ac:dyDescent="0.25">
      <c r="B182" s="2" t="s">
        <v>835</v>
      </c>
      <c r="C182" s="65" t="e">
        <f>+AVERAGEIFS('PA 2021'!$AI$9:$AI$107,'PA 2021'!$O$9:$O$107,B182)</f>
        <v>#DIV/0!</v>
      </c>
      <c r="E182" s="65">
        <f>+SUMPRODUCT(('PA 2021'!$O$9:$O$107=B182)*1,'PA 2021'!$AI$9:$AI$107,'PA 2021'!$Y$9:$Y$107)</f>
        <v>0</v>
      </c>
    </row>
    <row r="183" spans="2:5" x14ac:dyDescent="0.25">
      <c r="B183" s="2" t="s">
        <v>419</v>
      </c>
      <c r="C183" s="65" t="e">
        <f>+AVERAGEIFS('PA 2021'!$AI$9:$AI$107,'PA 2021'!$O$9:$O$107,B183)</f>
        <v>#DIV/0!</v>
      </c>
      <c r="E183" s="65">
        <f>+SUMPRODUCT(('PA 2021'!$O$9:$O$107=B183)*1,'PA 2021'!$AI$9:$AI$107,'PA 2021'!$Y$9:$Y$107)</f>
        <v>0</v>
      </c>
    </row>
    <row r="184" spans="2:5" ht="30" x14ac:dyDescent="0.25">
      <c r="B184" s="2" t="s">
        <v>417</v>
      </c>
      <c r="C184" s="65" t="e">
        <f>+AVERAGEIFS('PA 2021'!$AI$9:$AI$107,'PA 2021'!$O$9:$O$107,B184)</f>
        <v>#DIV/0!</v>
      </c>
      <c r="E184" s="65">
        <f>+SUMPRODUCT(('PA 2021'!$O$9:$O$107=B184)*1,'PA 2021'!$AI$9:$AI$107,'PA 2021'!$Y$9:$Y$107)</f>
        <v>0</v>
      </c>
    </row>
    <row r="185" spans="2:5" ht="30" x14ac:dyDescent="0.25">
      <c r="B185" s="2" t="s">
        <v>836</v>
      </c>
      <c r="C185" s="65" t="e">
        <f>+AVERAGEIFS('PA 2021'!$AI$9:$AI$107,'PA 2021'!$O$9:$O$107,B185)</f>
        <v>#DIV/0!</v>
      </c>
      <c r="E185" s="65">
        <f>+SUMPRODUCT(('PA 2021'!$O$9:$O$107=B185)*1,'PA 2021'!$AI$9:$AI$107,'PA 2021'!$Y$9:$Y$107)</f>
        <v>0</v>
      </c>
    </row>
    <row r="186" spans="2:5" ht="45" x14ac:dyDescent="0.25">
      <c r="B186" s="2" t="s">
        <v>331</v>
      </c>
      <c r="C186" s="65" t="e">
        <f>+AVERAGEIFS('PA 2021'!$AI$9:$AI$107,'PA 2021'!$O$9:$O$107,B186)</f>
        <v>#DIV/0!</v>
      </c>
      <c r="E186" s="65">
        <f>+SUMPRODUCT(('PA 2021'!$O$9:$O$107=B186)*1,'PA 2021'!$AI$9:$AI$107,'PA 2021'!$Y$9:$Y$107)</f>
        <v>0</v>
      </c>
    </row>
    <row r="187" spans="2:5" ht="30" x14ac:dyDescent="0.25">
      <c r="B187" s="2" t="s">
        <v>332</v>
      </c>
      <c r="C187" s="65" t="e">
        <f>+AVERAGEIFS('PA 2021'!$AI$9:$AI$107,'PA 2021'!$O$9:$O$107,B187)</f>
        <v>#DIV/0!</v>
      </c>
      <c r="E187" s="65">
        <f>+SUMPRODUCT(('PA 2021'!$O$9:$O$107=B187)*1,'PA 2021'!$AI$9:$AI$107,'PA 2021'!$Y$9:$Y$107)</f>
        <v>0</v>
      </c>
    </row>
    <row r="188" spans="2:5" ht="45" x14ac:dyDescent="0.25">
      <c r="B188" s="2" t="s">
        <v>349</v>
      </c>
      <c r="C188" s="65" t="e">
        <f>+AVERAGEIFS('PA 2021'!$AI$9:$AI$107,'PA 2021'!$O$9:$O$107,B188)</f>
        <v>#DIV/0!</v>
      </c>
      <c r="E188" s="65">
        <f>+SUMPRODUCT(('PA 2021'!$O$9:$O$107=B188)*1,'PA 2021'!$AI$9:$AI$107,'PA 2021'!$Y$9:$Y$107)</f>
        <v>0</v>
      </c>
    </row>
    <row r="189" spans="2:5" ht="45" x14ac:dyDescent="0.25">
      <c r="B189" s="2" t="s">
        <v>837</v>
      </c>
      <c r="C189" s="65" t="e">
        <f>+AVERAGEIFS('PA 2021'!$AI$9:$AI$107,'PA 2021'!$O$9:$O$107,B189)</f>
        <v>#DIV/0!</v>
      </c>
      <c r="E189" s="65">
        <f>+SUMPRODUCT(('PA 2021'!$O$9:$O$107=B189)*1,'PA 2021'!$AI$9:$AI$107,'PA 2021'!$Y$9:$Y$107)</f>
        <v>0</v>
      </c>
    </row>
    <row r="190" spans="2:5" ht="30" x14ac:dyDescent="0.25">
      <c r="B190" s="2" t="s">
        <v>350</v>
      </c>
      <c r="C190" s="65" t="e">
        <f>+AVERAGEIFS('PA 2021'!$AI$9:$AI$107,'PA 2021'!$O$9:$O$107,B190)</f>
        <v>#DIV/0!</v>
      </c>
      <c r="E190" s="65">
        <f>+SUMPRODUCT(('PA 2021'!$O$9:$O$107=B190)*1,'PA 2021'!$AI$9:$AI$107,'PA 2021'!$Y$9:$Y$107)</f>
        <v>0</v>
      </c>
    </row>
    <row r="191" spans="2:5" ht="75" x14ac:dyDescent="0.25">
      <c r="B191" s="2" t="s">
        <v>336</v>
      </c>
      <c r="C191" s="65" t="e">
        <f>+AVERAGEIFS('PA 2021'!$AI$9:$AI$107,'PA 2021'!$O$9:$O$107,B191)</f>
        <v>#VALUE!</v>
      </c>
      <c r="E191" s="65">
        <f>+SUMPRODUCT(('PA 2021'!$O$9:$O$107=B191)*1,'PA 2021'!$AI$9:$AI$107,'PA 2021'!$Y$9:$Y$107)</f>
        <v>0</v>
      </c>
    </row>
    <row r="192" spans="2:5" ht="60" x14ac:dyDescent="0.25">
      <c r="B192" s="2" t="s">
        <v>838</v>
      </c>
      <c r="C192" s="65" t="e">
        <f>+AVERAGEIFS('PA 2021'!$AI$9:$AI$107,'PA 2021'!$O$9:$O$107,B192)</f>
        <v>#VALUE!</v>
      </c>
      <c r="E192" s="65">
        <f>+SUMPRODUCT(('PA 2021'!$O$9:$O$107=B192)*1,'PA 2021'!$AI$9:$AI$107,'PA 2021'!$Y$9:$Y$107)</f>
        <v>0</v>
      </c>
    </row>
    <row r="193" spans="2:5" ht="45" x14ac:dyDescent="0.25">
      <c r="B193" s="2" t="s">
        <v>337</v>
      </c>
      <c r="C193" s="65" t="e">
        <f>+AVERAGEIFS('PA 2021'!$AI$9:$AI$107,'PA 2021'!$O$9:$O$107,B193)</f>
        <v>#DIV/0!</v>
      </c>
      <c r="E193" s="65">
        <f>+SUMPRODUCT(('PA 2021'!$O$9:$O$107=B193)*1,'PA 2021'!$AI$9:$AI$107,'PA 2021'!$Y$9:$Y$107)</f>
        <v>0</v>
      </c>
    </row>
    <row r="194" spans="2:5" ht="30" x14ac:dyDescent="0.25">
      <c r="B194" s="2" t="s">
        <v>334</v>
      </c>
      <c r="C194" s="65" t="e">
        <f>+AVERAGEIFS('PA 2021'!$AI$9:$AI$107,'PA 2021'!$O$9:$O$107,B194)</f>
        <v>#DIV/0!</v>
      </c>
      <c r="E194" s="65">
        <f>+SUMPRODUCT(('PA 2021'!$O$9:$O$107=B194)*1,'PA 2021'!$AI$9:$AI$107,'PA 2021'!$Y$9:$Y$107)</f>
        <v>0</v>
      </c>
    </row>
    <row r="195" spans="2:5" ht="30" x14ac:dyDescent="0.25">
      <c r="B195" s="2" t="s">
        <v>339</v>
      </c>
      <c r="C195" s="65" t="e">
        <f>+AVERAGEIFS('PA 2021'!$AI$9:$AI$107,'PA 2021'!$O$9:$O$107,B195)</f>
        <v>#DIV/0!</v>
      </c>
      <c r="E195" s="65">
        <f>+SUMPRODUCT(('PA 2021'!$O$9:$O$107=B195)*1,'PA 2021'!$AI$9:$AI$107,'PA 2021'!$Y$9:$Y$107)</f>
        <v>0</v>
      </c>
    </row>
    <row r="196" spans="2:5" ht="45" x14ac:dyDescent="0.25">
      <c r="B196" s="2" t="s">
        <v>839</v>
      </c>
      <c r="C196" s="65" t="e">
        <f>+AVERAGEIFS('PA 2021'!$AI$9:$AI$107,'PA 2021'!$O$9:$O$107,B196)</f>
        <v>#DIV/0!</v>
      </c>
      <c r="E196" s="65">
        <f>+SUMPRODUCT(('PA 2021'!$O$9:$O$107=B196)*1,'PA 2021'!$AI$9:$AI$107,'PA 2021'!$Y$9:$Y$107)</f>
        <v>0</v>
      </c>
    </row>
    <row r="197" spans="2:5" ht="45" x14ac:dyDescent="0.25">
      <c r="B197" s="2" t="s">
        <v>345</v>
      </c>
      <c r="C197" s="65" t="e">
        <f>+AVERAGEIFS('PA 2021'!$AI$9:$AI$107,'PA 2021'!$O$9:$O$107,B197)</f>
        <v>#DIV/0!</v>
      </c>
      <c r="E197" s="65">
        <f>+SUMPRODUCT(('PA 2021'!$O$9:$O$107=B197)*1,'PA 2021'!$AI$9:$AI$107,'PA 2021'!$Y$9:$Y$107)</f>
        <v>0</v>
      </c>
    </row>
    <row r="198" spans="2:5" ht="45" x14ac:dyDescent="0.25">
      <c r="B198" s="2" t="s">
        <v>341</v>
      </c>
      <c r="C198" s="65" t="e">
        <f>+AVERAGEIFS('PA 2021'!$AI$9:$AI$107,'PA 2021'!$O$9:$O$107,B198)</f>
        <v>#DIV/0!</v>
      </c>
      <c r="E198" s="65">
        <f>+SUMPRODUCT(('PA 2021'!$O$9:$O$107=B198)*1,'PA 2021'!$AI$9:$AI$107,'PA 2021'!$Y$9:$Y$107)</f>
        <v>0</v>
      </c>
    </row>
    <row r="199" spans="2:5" ht="30" x14ac:dyDescent="0.25">
      <c r="B199" s="2" t="s">
        <v>342</v>
      </c>
      <c r="C199" s="65" t="e">
        <f>+AVERAGEIFS('PA 2021'!$AI$9:$AI$107,'PA 2021'!$O$9:$O$107,B199)</f>
        <v>#DIV/0!</v>
      </c>
      <c r="E199" s="65">
        <f>+SUMPRODUCT(('PA 2021'!$O$9:$O$107=B199)*1,'PA 2021'!$AI$9:$AI$107,'PA 2021'!$Y$9:$Y$107)</f>
        <v>0</v>
      </c>
    </row>
    <row r="200" spans="2:5" ht="45" x14ac:dyDescent="0.25">
      <c r="B200" s="2" t="s">
        <v>344</v>
      </c>
      <c r="C200" s="65" t="e">
        <f>+AVERAGEIFS('PA 2021'!$AI$9:$AI$107,'PA 2021'!$O$9:$O$107,B200)</f>
        <v>#DIV/0!</v>
      </c>
      <c r="E200" s="65">
        <f>+SUMPRODUCT(('PA 2021'!$O$9:$O$107=B200)*1,'PA 2021'!$AI$9:$AI$107,'PA 2021'!$Y$9:$Y$107)</f>
        <v>0</v>
      </c>
    </row>
    <row r="201" spans="2:5" ht="75" x14ac:dyDescent="0.25">
      <c r="B201" s="2" t="s">
        <v>343</v>
      </c>
      <c r="C201" s="65" t="e">
        <f>+AVERAGEIFS('PA 2021'!$AI$9:$AI$107,'PA 2021'!$O$9:$O$107,B201)</f>
        <v>#VALUE!</v>
      </c>
      <c r="E201" s="65">
        <f>+SUMPRODUCT(('PA 2021'!$O$9:$O$107=B201)*1,'PA 2021'!$AI$9:$AI$107,'PA 2021'!$Y$9:$Y$107)</f>
        <v>0</v>
      </c>
    </row>
    <row r="202" spans="2:5" ht="30" x14ac:dyDescent="0.25">
      <c r="B202" s="2" t="s">
        <v>840</v>
      </c>
      <c r="C202" s="65" t="e">
        <f>+AVERAGEIFS('PA 2021'!$AI$9:$AI$107,'PA 2021'!$O$9:$O$107,B202)</f>
        <v>#DIV/0!</v>
      </c>
      <c r="E202" s="65">
        <f>+SUMPRODUCT(('PA 2021'!$O$9:$O$107=B202)*1,'PA 2021'!$AI$9:$AI$107,'PA 2021'!$Y$9:$Y$107)</f>
        <v>0</v>
      </c>
    </row>
    <row r="203" spans="2:5" ht="60" x14ac:dyDescent="0.25">
      <c r="B203" s="2" t="s">
        <v>352</v>
      </c>
      <c r="C203" s="65" t="e">
        <f>+AVERAGEIFS('PA 2021'!$AI$9:$AI$107,'PA 2021'!$O$9:$O$107,B203)</f>
        <v>#VALUE!</v>
      </c>
      <c r="E203" s="65">
        <f>+SUMPRODUCT(('PA 2021'!$O$9:$O$107=B203)*1,'PA 2021'!$AI$9:$AI$107,'PA 2021'!$Y$9:$Y$107)</f>
        <v>0</v>
      </c>
    </row>
    <row r="204" spans="2:5" ht="60" x14ac:dyDescent="0.25">
      <c r="B204" s="2" t="s">
        <v>841</v>
      </c>
      <c r="C204" s="65" t="e">
        <f>+AVERAGEIFS('PA 2021'!$AI$9:$AI$107,'PA 2021'!$O$9:$O$107,B204)</f>
        <v>#DIV/0!</v>
      </c>
      <c r="E204" s="65">
        <f>+SUMPRODUCT(('PA 2021'!$O$9:$O$107=B204)*1,'PA 2021'!$AI$9:$AI$107,'PA 2021'!$Y$9:$Y$107)</f>
        <v>0</v>
      </c>
    </row>
    <row r="205" spans="2:5" ht="30" x14ac:dyDescent="0.25">
      <c r="B205" s="2" t="s">
        <v>354</v>
      </c>
      <c r="C205" s="65" t="e">
        <f>+AVERAGEIFS('PA 2021'!$AI$9:$AI$107,'PA 2021'!$O$9:$O$107,B205)</f>
        <v>#DIV/0!</v>
      </c>
      <c r="E205" s="65">
        <f>+SUMPRODUCT(('PA 2021'!$O$9:$O$107=B205)*1,'PA 2021'!$AI$9:$AI$107,'PA 2021'!$Y$9:$Y$107)</f>
        <v>0</v>
      </c>
    </row>
    <row r="206" spans="2:5" ht="60" x14ac:dyDescent="0.25">
      <c r="B206" s="2" t="s">
        <v>379</v>
      </c>
      <c r="C206" s="65" t="e">
        <f>+AVERAGEIFS('PA 2021'!$AI$9:$AI$107,'PA 2021'!$O$9:$O$107,B206)</f>
        <v>#VALUE!</v>
      </c>
      <c r="E206" s="65">
        <f>+SUMPRODUCT(('PA 2021'!$O$9:$O$107=B206)*1,'PA 2021'!$AI$9:$AI$107,'PA 2021'!$Y$9:$Y$107)</f>
        <v>0</v>
      </c>
    </row>
    <row r="207" spans="2:5" ht="60" x14ac:dyDescent="0.25">
      <c r="B207" s="2" t="s">
        <v>842</v>
      </c>
      <c r="C207" s="65" t="e">
        <f>+AVERAGEIFS('PA 2021'!$AI$9:$AI$107,'PA 2021'!$O$9:$O$107,B207)</f>
        <v>#DIV/0!</v>
      </c>
      <c r="E207" s="65">
        <f>+SUMPRODUCT(('PA 2021'!$O$9:$O$107=B207)*1,'PA 2021'!$AI$9:$AI$107,'PA 2021'!$Y$9:$Y$107)</f>
        <v>0</v>
      </c>
    </row>
    <row r="208" spans="2:5" ht="45" x14ac:dyDescent="0.25">
      <c r="B208" s="2" t="s">
        <v>382</v>
      </c>
      <c r="C208" s="65" t="e">
        <f>+AVERAGEIFS('PA 2021'!$AI$9:$AI$107,'PA 2021'!$O$9:$O$107,B208)</f>
        <v>#DIV/0!</v>
      </c>
      <c r="E208" s="65">
        <f>+SUMPRODUCT(('PA 2021'!$O$9:$O$107=B208)*1,'PA 2021'!$AI$9:$AI$107,'PA 2021'!$Y$9:$Y$107)</f>
        <v>0</v>
      </c>
    </row>
    <row r="209" spans="2:5" ht="30" x14ac:dyDescent="0.25">
      <c r="B209" s="2" t="s">
        <v>843</v>
      </c>
      <c r="C209" s="65" t="e">
        <f>+AVERAGEIFS('PA 2021'!$AI$9:$AI$107,'PA 2021'!$O$9:$O$107,B209)</f>
        <v>#DIV/0!</v>
      </c>
      <c r="E209" s="65">
        <f>+SUMPRODUCT(('PA 2021'!$O$9:$O$107=B209)*1,'PA 2021'!$AI$9:$AI$107,'PA 2021'!$Y$9:$Y$107)</f>
        <v>0</v>
      </c>
    </row>
    <row r="210" spans="2:5" ht="30" x14ac:dyDescent="0.25">
      <c r="B210" s="2" t="s">
        <v>844</v>
      </c>
      <c r="C210" s="65" t="e">
        <f>+AVERAGEIFS('PA 2021'!$AI$9:$AI$107,'PA 2021'!$O$9:$O$107,B210)</f>
        <v>#DIV/0!</v>
      </c>
      <c r="E210" s="65">
        <f>+SUMPRODUCT(('PA 2021'!$O$9:$O$107=B210)*1,'PA 2021'!$AI$9:$AI$107,'PA 2021'!$Y$9:$Y$107)</f>
        <v>0</v>
      </c>
    </row>
    <row r="211" spans="2:5" ht="60" x14ac:dyDescent="0.25">
      <c r="B211" s="2" t="s">
        <v>845</v>
      </c>
      <c r="C211" s="65" t="e">
        <f>+AVERAGEIFS('PA 2021'!$AI$9:$AI$107,'PA 2021'!$O$9:$O$107,B211)</f>
        <v>#DIV/0!</v>
      </c>
      <c r="E211" s="65">
        <f>+SUMPRODUCT(('PA 2021'!$O$9:$O$107=B211)*1,'PA 2021'!$AI$9:$AI$107,'PA 2021'!$Y$9:$Y$107)</f>
        <v>0</v>
      </c>
    </row>
    <row r="212" spans="2:5" ht="60" x14ac:dyDescent="0.25">
      <c r="B212" s="2" t="s">
        <v>846</v>
      </c>
      <c r="C212" s="65" t="e">
        <f>+AVERAGEIFS('PA 2021'!$AI$9:$AI$107,'PA 2021'!$O$9:$O$107,B212)</f>
        <v>#DIV/0!</v>
      </c>
      <c r="E212" s="65">
        <f>+SUMPRODUCT(('PA 2021'!$O$9:$O$107=B212)*1,'PA 2021'!$AI$9:$AI$107,'PA 2021'!$Y$9:$Y$107)</f>
        <v>0</v>
      </c>
    </row>
    <row r="213" spans="2:5" ht="30" x14ac:dyDescent="0.25">
      <c r="B213" s="2" t="s">
        <v>363</v>
      </c>
      <c r="C213" s="65" t="e">
        <f>+AVERAGEIFS('PA 2021'!$AI$9:$AI$107,'PA 2021'!$O$9:$O$107,B213)</f>
        <v>#DIV/0!</v>
      </c>
      <c r="E213" s="65">
        <f>+SUMPRODUCT(('PA 2021'!$O$9:$O$107=B213)*1,'PA 2021'!$AI$9:$AI$107,'PA 2021'!$Y$9:$Y$107)</f>
        <v>0</v>
      </c>
    </row>
    <row r="214" spans="2:5" ht="45" x14ac:dyDescent="0.25">
      <c r="B214" s="2" t="s">
        <v>847</v>
      </c>
      <c r="C214" s="65" t="e">
        <f>+AVERAGEIFS('PA 2021'!$AI$9:$AI$107,'PA 2021'!$O$9:$O$107,B214)</f>
        <v>#DIV/0!</v>
      </c>
      <c r="E214" s="65">
        <f>+SUMPRODUCT(('PA 2021'!$O$9:$O$107=B214)*1,'PA 2021'!$AI$9:$AI$107,'PA 2021'!$Y$9:$Y$107)</f>
        <v>0</v>
      </c>
    </row>
    <row r="215" spans="2:5" ht="30" x14ac:dyDescent="0.25">
      <c r="B215" s="2" t="s">
        <v>848</v>
      </c>
      <c r="C215" s="65" t="e">
        <f>+AVERAGEIFS('PA 2021'!$AI$9:$AI$107,'PA 2021'!$O$9:$O$107,B215)</f>
        <v>#DIV/0!</v>
      </c>
      <c r="E215" s="65">
        <f>+SUMPRODUCT(('PA 2021'!$O$9:$O$107=B215)*1,'PA 2021'!$AI$9:$AI$107,'PA 2021'!$Y$9:$Y$107)</f>
        <v>0</v>
      </c>
    </row>
    <row r="216" spans="2:5" ht="30" x14ac:dyDescent="0.25">
      <c r="B216" s="2" t="s">
        <v>849</v>
      </c>
      <c r="C216" s="65" t="e">
        <f>+AVERAGEIFS('PA 2021'!$AI$9:$AI$107,'PA 2021'!$O$9:$O$107,B216)</f>
        <v>#DIV/0!</v>
      </c>
      <c r="E216" s="65">
        <f>+SUMPRODUCT(('PA 2021'!$O$9:$O$107=B216)*1,'PA 2021'!$AI$9:$AI$107,'PA 2021'!$Y$9:$Y$107)</f>
        <v>0</v>
      </c>
    </row>
    <row r="217" spans="2:5" ht="45" x14ac:dyDescent="0.25">
      <c r="B217" s="2" t="s">
        <v>850</v>
      </c>
      <c r="C217" s="65" t="e">
        <f>+AVERAGEIFS('PA 2021'!$AI$9:$AI$107,'PA 2021'!$O$9:$O$107,B217)</f>
        <v>#DIV/0!</v>
      </c>
      <c r="E217" s="65">
        <f>+SUMPRODUCT(('PA 2021'!$O$9:$O$107=B217)*1,'PA 2021'!$AI$9:$AI$107,'PA 2021'!$Y$9:$Y$107)</f>
        <v>0</v>
      </c>
    </row>
    <row r="218" spans="2:5" ht="30" x14ac:dyDescent="0.25">
      <c r="B218" s="2" t="s">
        <v>851</v>
      </c>
      <c r="C218" s="65" t="e">
        <f>+AVERAGEIFS('PA 2021'!$AI$9:$AI$107,'PA 2021'!$O$9:$O$107,B218)</f>
        <v>#DIV/0!</v>
      </c>
      <c r="E218" s="65">
        <f>+SUMPRODUCT(('PA 2021'!$O$9:$O$107=B218)*1,'PA 2021'!$AI$9:$AI$107,'PA 2021'!$Y$9:$Y$107)</f>
        <v>0</v>
      </c>
    </row>
    <row r="219" spans="2:5" ht="60" x14ac:dyDescent="0.25">
      <c r="B219" s="2" t="s">
        <v>369</v>
      </c>
      <c r="C219" s="65" t="e">
        <f>+AVERAGEIFS('PA 2021'!$AI$9:$AI$107,'PA 2021'!$O$9:$O$107,B219)</f>
        <v>#DIV/0!</v>
      </c>
      <c r="E219" s="65">
        <f>+SUMPRODUCT(('PA 2021'!$O$9:$O$107=B219)*1,'PA 2021'!$AI$9:$AI$107,'PA 2021'!$Y$9:$Y$107)</f>
        <v>0</v>
      </c>
    </row>
    <row r="220" spans="2:5" ht="75" x14ac:dyDescent="0.25">
      <c r="B220" s="2" t="s">
        <v>366</v>
      </c>
      <c r="C220" s="65" t="e">
        <f>+AVERAGEIFS('PA 2021'!$AI$9:$AI$107,'PA 2021'!$O$9:$O$107,B220)</f>
        <v>#VALUE!</v>
      </c>
      <c r="E220" s="65">
        <f>+SUMPRODUCT(('PA 2021'!$O$9:$O$107=B220)*1,'PA 2021'!$AI$9:$AI$107,'PA 2021'!$Y$9:$Y$107)</f>
        <v>0</v>
      </c>
    </row>
    <row r="221" spans="2:5" ht="30" x14ac:dyDescent="0.25">
      <c r="B221" s="2" t="s">
        <v>370</v>
      </c>
      <c r="C221" s="65" t="e">
        <f>+AVERAGEIFS('PA 2021'!$AI$9:$AI$107,'PA 2021'!$O$9:$O$107,B221)</f>
        <v>#DIV/0!</v>
      </c>
      <c r="E221" s="65">
        <f>+SUMPRODUCT(('PA 2021'!$O$9:$O$107=B221)*1,'PA 2021'!$AI$9:$AI$107,'PA 2021'!$Y$9:$Y$107)</f>
        <v>0</v>
      </c>
    </row>
    <row r="222" spans="2:5" ht="30" x14ac:dyDescent="0.25">
      <c r="B222" s="2" t="s">
        <v>852</v>
      </c>
      <c r="C222" s="65" t="e">
        <f>+AVERAGEIFS('PA 2021'!$AI$9:$AI$107,'PA 2021'!$O$9:$O$107,B222)</f>
        <v>#DIV/0!</v>
      </c>
      <c r="E222" s="65">
        <f>+SUMPRODUCT(('PA 2021'!$O$9:$O$107=B222)*1,'PA 2021'!$AI$9:$AI$107,'PA 2021'!$Y$9:$Y$107)</f>
        <v>0</v>
      </c>
    </row>
    <row r="223" spans="2:5" ht="30" x14ac:dyDescent="0.25">
      <c r="B223" s="2" t="s">
        <v>371</v>
      </c>
      <c r="C223" s="65" t="e">
        <f>+AVERAGEIFS('PA 2021'!$AI$9:$AI$107,'PA 2021'!$O$9:$O$107,B223)</f>
        <v>#DIV/0!</v>
      </c>
      <c r="E223" s="65">
        <f>+SUMPRODUCT(('PA 2021'!$O$9:$O$107=B223)*1,'PA 2021'!$AI$9:$AI$107,'PA 2021'!$Y$9:$Y$107)</f>
        <v>0</v>
      </c>
    </row>
    <row r="224" spans="2:5" ht="45" x14ac:dyDescent="0.25">
      <c r="B224" s="2" t="s">
        <v>853</v>
      </c>
      <c r="C224" s="65" t="e">
        <f>+AVERAGEIFS('PA 2021'!$AI$9:$AI$107,'PA 2021'!$O$9:$O$107,B224)</f>
        <v>#DIV/0!</v>
      </c>
      <c r="E224" s="65">
        <f>+SUMPRODUCT(('PA 2021'!$O$9:$O$107=B224)*1,'PA 2021'!$AI$9:$AI$107,'PA 2021'!$Y$9:$Y$107)</f>
        <v>0</v>
      </c>
    </row>
    <row r="225" spans="2:5" ht="45" x14ac:dyDescent="0.25">
      <c r="B225" s="2" t="s">
        <v>854</v>
      </c>
      <c r="C225" s="65" t="e">
        <f>+AVERAGEIFS('PA 2021'!$AI$9:$AI$107,'PA 2021'!$O$9:$O$107,B225)</f>
        <v>#DIV/0!</v>
      </c>
      <c r="E225" s="65">
        <f>+SUMPRODUCT(('PA 2021'!$O$9:$O$107=B225)*1,'PA 2021'!$AI$9:$AI$107,'PA 2021'!$Y$9:$Y$107)</f>
        <v>0</v>
      </c>
    </row>
    <row r="226" spans="2:5" ht="45" x14ac:dyDescent="0.25">
      <c r="B226" s="2" t="s">
        <v>855</v>
      </c>
      <c r="C226" s="65" t="e">
        <f>+AVERAGEIFS('PA 2021'!$AI$9:$AI$107,'PA 2021'!$O$9:$O$107,B226)</f>
        <v>#DIV/0!</v>
      </c>
      <c r="E226" s="65">
        <f>+SUMPRODUCT(('PA 2021'!$O$9:$O$107=B226)*1,'PA 2021'!$AI$9:$AI$107,'PA 2021'!$Y$9:$Y$107)</f>
        <v>0</v>
      </c>
    </row>
    <row r="227" spans="2:5" ht="45" x14ac:dyDescent="0.25">
      <c r="B227" s="2" t="s">
        <v>375</v>
      </c>
      <c r="C227" s="65" t="e">
        <f>+AVERAGEIFS('PA 2021'!$AI$9:$AI$107,'PA 2021'!$O$9:$O$107,B227)</f>
        <v>#DIV/0!</v>
      </c>
      <c r="E227" s="65">
        <f>+SUMPRODUCT(('PA 2021'!$O$9:$O$107=B227)*1,'PA 2021'!$AI$9:$AI$107,'PA 2021'!$Y$9:$Y$107)</f>
        <v>0</v>
      </c>
    </row>
    <row r="228" spans="2:5" ht="45" x14ac:dyDescent="0.25">
      <c r="B228" s="2" t="s">
        <v>856</v>
      </c>
      <c r="C228" s="65" t="e">
        <f>+AVERAGEIFS('PA 2021'!$AI$9:$AI$107,'PA 2021'!$O$9:$O$107,B228)</f>
        <v>#DIV/0!</v>
      </c>
      <c r="E228" s="65">
        <f>+SUMPRODUCT(('PA 2021'!$O$9:$O$107=B228)*1,'PA 2021'!$AI$9:$AI$107,'PA 2021'!$Y$9:$Y$107)</f>
        <v>0</v>
      </c>
    </row>
    <row r="229" spans="2:5" ht="30" x14ac:dyDescent="0.25">
      <c r="B229" s="2" t="s">
        <v>317</v>
      </c>
      <c r="C229" s="65" t="e">
        <f>+AVERAGEIFS('PA 2021'!$AI$9:$AI$107,'PA 2021'!$O$9:$O$107,B229)</f>
        <v>#DIV/0!</v>
      </c>
      <c r="E229" s="65">
        <f>+SUMPRODUCT(('PA 2021'!$O$9:$O$107=B229)*1,'PA 2021'!$AI$9:$AI$107,'PA 2021'!$Y$9:$Y$107)</f>
        <v>0</v>
      </c>
    </row>
    <row r="230" spans="2:5" ht="45" x14ac:dyDescent="0.25">
      <c r="B230" s="2" t="s">
        <v>857</v>
      </c>
      <c r="C230" s="65" t="e">
        <f>+AVERAGEIFS('PA 2021'!$AI$9:$AI$107,'PA 2021'!$O$9:$O$107,B230)</f>
        <v>#DIV/0!</v>
      </c>
      <c r="E230" s="65">
        <f>+SUMPRODUCT(('PA 2021'!$O$9:$O$107=B230)*1,'PA 2021'!$AI$9:$AI$107,'PA 2021'!$Y$9:$Y$107)</f>
        <v>0</v>
      </c>
    </row>
    <row r="231" spans="2:5" ht="75" x14ac:dyDescent="0.25">
      <c r="B231" s="2" t="s">
        <v>858</v>
      </c>
      <c r="C231" s="65" t="e">
        <f>+AVERAGEIFS('PA 2021'!$AI$9:$AI$107,'PA 2021'!$O$9:$O$107,B231)</f>
        <v>#VALUE!</v>
      </c>
      <c r="E231" s="65">
        <f>+SUMPRODUCT(('PA 2021'!$O$9:$O$107=B231)*1,'PA 2021'!$AI$9:$AI$107,'PA 2021'!$Y$9:$Y$107)</f>
        <v>0</v>
      </c>
    </row>
    <row r="232" spans="2:5" ht="45" x14ac:dyDescent="0.25">
      <c r="B232" s="2" t="s">
        <v>859</v>
      </c>
      <c r="C232" s="65" t="e">
        <f>+AVERAGEIFS('PA 2021'!$AI$9:$AI$107,'PA 2021'!$O$9:$O$107,B232)</f>
        <v>#DIV/0!</v>
      </c>
      <c r="E232" s="65">
        <f>+SUMPRODUCT(('PA 2021'!$O$9:$O$107=B232)*1,'PA 2021'!$AI$9:$AI$107,'PA 2021'!$Y$9:$Y$107)</f>
        <v>0</v>
      </c>
    </row>
    <row r="233" spans="2:5" ht="30" x14ac:dyDescent="0.25">
      <c r="B233" s="2" t="s">
        <v>860</v>
      </c>
      <c r="C233" s="65" t="e">
        <f>+AVERAGEIFS('PA 2021'!$AI$9:$AI$107,'PA 2021'!$O$9:$O$107,B233)</f>
        <v>#DIV/0!</v>
      </c>
      <c r="E233" s="65">
        <f>+SUMPRODUCT(('PA 2021'!$O$9:$O$107=B233)*1,'PA 2021'!$AI$9:$AI$107,'PA 2021'!$Y$9:$Y$107)</f>
        <v>0</v>
      </c>
    </row>
    <row r="234" spans="2:5" ht="75" x14ac:dyDescent="0.25">
      <c r="B234" s="2" t="s">
        <v>861</v>
      </c>
      <c r="C234" s="65" t="e">
        <f>+AVERAGEIFS('PA 2021'!$AI$9:$AI$107,'PA 2021'!$O$9:$O$107,B234)</f>
        <v>#VALUE!</v>
      </c>
      <c r="E234" s="65">
        <f>+SUMPRODUCT(('PA 2021'!$O$9:$O$107=B234)*1,'PA 2021'!$AI$9:$AI$107,'PA 2021'!$Y$9:$Y$107)</f>
        <v>0</v>
      </c>
    </row>
    <row r="235" spans="2:5" ht="45" x14ac:dyDescent="0.25">
      <c r="B235" s="2" t="s">
        <v>862</v>
      </c>
      <c r="C235" s="65" t="e">
        <f>+AVERAGEIFS('PA 2021'!$AI$9:$AI$107,'PA 2021'!$O$9:$O$107,B235)</f>
        <v>#DIV/0!</v>
      </c>
      <c r="E235" s="65">
        <f>+SUMPRODUCT(('PA 2021'!$O$9:$O$107=B235)*1,'PA 2021'!$AI$9:$AI$107,'PA 2021'!$Y$9:$Y$107)</f>
        <v>0</v>
      </c>
    </row>
    <row r="236" spans="2:5" ht="90" x14ac:dyDescent="0.25">
      <c r="B236" s="2" t="s">
        <v>863</v>
      </c>
      <c r="C236" s="65" t="e">
        <f>+AVERAGEIFS('PA 2021'!$AI$9:$AI$107,'PA 2021'!$O$9:$O$107,B236)</f>
        <v>#VALUE!</v>
      </c>
      <c r="E236" s="65">
        <f>+SUMPRODUCT(('PA 2021'!$O$9:$O$107=B236)*1,'PA 2021'!$AI$9:$AI$107,'PA 2021'!$Y$9:$Y$107)</f>
        <v>0</v>
      </c>
    </row>
    <row r="237" spans="2:5" ht="45" x14ac:dyDescent="0.25">
      <c r="B237" s="2" t="s">
        <v>325</v>
      </c>
      <c r="C237" s="65" t="e">
        <f>+AVERAGEIFS('PA 2021'!$AI$9:$AI$107,'PA 2021'!$O$9:$O$107,B237)</f>
        <v>#DIV/0!</v>
      </c>
      <c r="E237" s="65">
        <f>+SUMPRODUCT(('PA 2021'!$O$9:$O$107=B237)*1,'PA 2021'!$AI$9:$AI$107,'PA 2021'!$Y$9:$Y$107)</f>
        <v>0</v>
      </c>
    </row>
    <row r="238" spans="2:5" ht="45" x14ac:dyDescent="0.25">
      <c r="B238" s="2" t="s">
        <v>864</v>
      </c>
      <c r="C238" s="65" t="e">
        <f>+AVERAGEIFS('PA 2021'!$AI$9:$AI$107,'PA 2021'!$O$9:$O$107,B238)</f>
        <v>#DIV/0!</v>
      </c>
      <c r="E238" s="65">
        <f>+SUMPRODUCT(('PA 2021'!$O$9:$O$107=B238)*1,'PA 2021'!$AI$9:$AI$107,'PA 2021'!$Y$9:$Y$107)</f>
        <v>0</v>
      </c>
    </row>
    <row r="239" spans="2:5" ht="30" x14ac:dyDescent="0.25">
      <c r="B239" s="2" t="s">
        <v>865</v>
      </c>
      <c r="C239" s="65" t="e">
        <f>+AVERAGEIFS('PA 2021'!$AI$9:$AI$107,'PA 2021'!$O$9:$O$107,B239)</f>
        <v>#DIV/0!</v>
      </c>
      <c r="E239" s="65">
        <f>+SUMPRODUCT(('PA 2021'!$O$9:$O$107=B239)*1,'PA 2021'!$AI$9:$AI$107,'PA 2021'!$Y$9:$Y$107)</f>
        <v>0</v>
      </c>
    </row>
    <row r="240" spans="2:5" ht="60" x14ac:dyDescent="0.25">
      <c r="B240" s="2" t="s">
        <v>866</v>
      </c>
      <c r="C240" s="65" t="e">
        <f>+AVERAGEIFS('PA 2021'!$AI$9:$AI$107,'PA 2021'!$O$9:$O$107,B240)</f>
        <v>#VALUE!</v>
      </c>
      <c r="E240" s="65">
        <f>+SUMPRODUCT(('PA 2021'!$O$9:$O$107=B240)*1,'PA 2021'!$AI$9:$AI$107,'PA 2021'!$Y$9:$Y$107)</f>
        <v>0</v>
      </c>
    </row>
    <row r="241" spans="2:3" x14ac:dyDescent="0.25">
      <c r="B241" s="2" t="s">
        <v>867</v>
      </c>
      <c r="C241" s="65" t="e">
        <f>+AVERAGEIFS('PA 2021'!$AI$9:$AI$107,'PA 2021'!$O$9:$O$107,B241)</f>
        <v>#DIV/0!</v>
      </c>
    </row>
    <row r="242" spans="2:3" ht="30" x14ac:dyDescent="0.25">
      <c r="B242" s="2" t="s">
        <v>652</v>
      </c>
      <c r="C242" s="65" t="e">
        <f>+AVERAGEIFS('PA 2021'!$AI$9:$AI$107,'PA 2021'!$O$9:$O$107,B242)</f>
        <v>#DIV/0!</v>
      </c>
    </row>
    <row r="243" spans="2:3" ht="30" x14ac:dyDescent="0.25">
      <c r="B243" s="2" t="s">
        <v>653</v>
      </c>
      <c r="C243" s="65" t="e">
        <f>+AVERAGEIFS('PA 2021'!$AI$9:$AI$107,'PA 2021'!$O$9:$O$107,B243)</f>
        <v>#DIV/0!</v>
      </c>
    </row>
    <row r="244" spans="2:3" ht="30" x14ac:dyDescent="0.25">
      <c r="B244" s="2" t="s">
        <v>868</v>
      </c>
      <c r="C244" s="65" t="e">
        <f>+AVERAGEIFS('PA 2021'!$AI$9:$AI$107,'PA 2021'!$O$9:$O$107,B244)</f>
        <v>#DIV/0!</v>
      </c>
    </row>
    <row r="245" spans="2:3" ht="30" x14ac:dyDescent="0.25">
      <c r="B245" s="2" t="s">
        <v>869</v>
      </c>
      <c r="C245" s="65" t="e">
        <f>+AVERAGEIFS('PA 2021'!$AI$9:$AI$107,'PA 2021'!$O$9:$O$107,B245)</f>
        <v>#DIV/0!</v>
      </c>
    </row>
    <row r="246" spans="2:3" ht="30" x14ac:dyDescent="0.25">
      <c r="B246" s="2" t="s">
        <v>397</v>
      </c>
      <c r="C246" s="65" t="e">
        <f>+AVERAGEIFS('PA 2021'!$AI$9:$AI$107,'PA 2021'!$O$9:$O$107,B246)</f>
        <v>#DIV/0!</v>
      </c>
    </row>
    <row r="247" spans="2:3" ht="30" x14ac:dyDescent="0.25">
      <c r="B247" s="2" t="s">
        <v>657</v>
      </c>
      <c r="C247" s="65" t="e">
        <f>+AVERAGEIFS('PA 2021'!$AI$9:$AI$107,'PA 2021'!$O$9:$O$107,B247)</f>
        <v>#DIV/0!</v>
      </c>
    </row>
    <row r="248" spans="2:3" ht="45" x14ac:dyDescent="0.25">
      <c r="B248" s="2" t="s">
        <v>400</v>
      </c>
      <c r="C248" s="65" t="e">
        <f>+AVERAGEIFS('PA 2021'!$AI$9:$AI$107,'PA 2021'!$O$9:$O$107,B248)</f>
        <v>#DIV/0!</v>
      </c>
    </row>
    <row r="249" spans="2:3" ht="30" x14ac:dyDescent="0.25">
      <c r="B249" s="2" t="s">
        <v>386</v>
      </c>
      <c r="C249" s="65" t="e">
        <f>+AVERAGEIFS('PA 2021'!$AI$9:$AI$107,'PA 2021'!$O$9:$O$107,B249)</f>
        <v>#DIV/0!</v>
      </c>
    </row>
    <row r="250" spans="2:3" ht="45" x14ac:dyDescent="0.25">
      <c r="B250" s="2" t="s">
        <v>577</v>
      </c>
      <c r="C250" s="65" t="e">
        <f>+AVERAGEIFS('PA 2021'!$AI$9:$AI$107,'PA 2021'!$O$9:$O$107,B250)</f>
        <v>#DIV/0!</v>
      </c>
    </row>
    <row r="251" spans="2:3" x14ac:dyDescent="0.25">
      <c r="B251" s="2" t="s">
        <v>578</v>
      </c>
      <c r="C251" s="65" t="e">
        <f>+AVERAGEIFS('PA 2021'!$AI$9:$AI$107,'PA 2021'!$O$9:$O$107,B251)</f>
        <v>#DIV/0!</v>
      </c>
    </row>
    <row r="252" spans="2:3" x14ac:dyDescent="0.25">
      <c r="B252" s="2" t="s">
        <v>870</v>
      </c>
      <c r="C252" s="65" t="e">
        <f>+AVERAGEIFS('PA 2021'!$AI$9:$AI$107,'PA 2021'!$O$9:$O$107,B252)</f>
        <v>#DIV/0!</v>
      </c>
    </row>
    <row r="253" spans="2:3" ht="30" x14ac:dyDescent="0.25">
      <c r="B253" s="2" t="s">
        <v>580</v>
      </c>
      <c r="C253" s="65" t="e">
        <f>+AVERAGEIFS('PA 2021'!$AI$9:$AI$107,'PA 2021'!$O$9:$O$107,B253)</f>
        <v>#DIV/0!</v>
      </c>
    </row>
    <row r="254" spans="2:3" ht="45" x14ac:dyDescent="0.25">
      <c r="B254" s="2" t="s">
        <v>871</v>
      </c>
      <c r="C254" s="65" t="e">
        <f>+AVERAGEIFS('PA 2021'!$AI$9:$AI$107,'PA 2021'!$O$9:$O$107,B254)</f>
        <v>#DIV/0!</v>
      </c>
    </row>
    <row r="255" spans="2:3" ht="30" x14ac:dyDescent="0.25">
      <c r="B255" s="2" t="s">
        <v>658</v>
      </c>
      <c r="C255" s="65" t="e">
        <f>+AVERAGEIFS('PA 2021'!$AI$9:$AI$107,'PA 2021'!$O$9:$O$107,B255)</f>
        <v>#DIV/0!</v>
      </c>
    </row>
    <row r="256" spans="2:3" ht="30" x14ac:dyDescent="0.25">
      <c r="B256" s="2" t="s">
        <v>311</v>
      </c>
      <c r="C256" s="65" t="e">
        <f>+AVERAGEIFS('PA 2021'!$AI$9:$AI$107,'PA 2021'!$O$9:$O$107,B256)</f>
        <v>#DIV/0!</v>
      </c>
    </row>
    <row r="257" spans="2:3" ht="45" x14ac:dyDescent="0.25">
      <c r="B257" s="2" t="s">
        <v>872</v>
      </c>
      <c r="C257" s="65" t="e">
        <f>+AVERAGEIFS('PA 2021'!$AI$9:$AI$107,'PA 2021'!$O$9:$O$107,B257)</f>
        <v>#DIV/0!</v>
      </c>
    </row>
    <row r="258" spans="2:3" ht="30" x14ac:dyDescent="0.25">
      <c r="B258" s="2" t="s">
        <v>302</v>
      </c>
      <c r="C258" s="65" t="e">
        <f>+AVERAGEIFS('PA 2021'!$AI$9:$AI$107,'PA 2021'!$O$9:$O$107,B258)</f>
        <v>#DIV/0!</v>
      </c>
    </row>
    <row r="259" spans="2:3" ht="30" x14ac:dyDescent="0.25">
      <c r="B259" s="2" t="s">
        <v>300</v>
      </c>
      <c r="C259" s="65" t="e">
        <f>+AVERAGEIFS('PA 2021'!$AI$9:$AI$107,'PA 2021'!$O$9:$O$107,B259)</f>
        <v>#DIV/0!</v>
      </c>
    </row>
    <row r="260" spans="2:3" ht="30" x14ac:dyDescent="0.25">
      <c r="B260" s="2" t="s">
        <v>660</v>
      </c>
      <c r="C260" s="65" t="e">
        <f>+AVERAGEIFS('PA 2021'!$AI$9:$AI$107,'PA 2021'!$O$9:$O$107,B260)</f>
        <v>#DIV/0!</v>
      </c>
    </row>
    <row r="261" spans="2:3" x14ac:dyDescent="0.25">
      <c r="B261" s="2" t="s">
        <v>306</v>
      </c>
      <c r="C261" s="65" t="e">
        <f>+AVERAGEIFS('PA 2021'!$AI$9:$AI$107,'PA 2021'!$O$9:$O$107,B261)</f>
        <v>#DIV/0!</v>
      </c>
    </row>
    <row r="262" spans="2:3" ht="30" x14ac:dyDescent="0.25">
      <c r="B262" s="2" t="s">
        <v>873</v>
      </c>
      <c r="C262" s="65" t="e">
        <f>+AVERAGEIFS('PA 2021'!$AI$9:$AI$107,'PA 2021'!$O$9:$O$107,B262)</f>
        <v>#DIV/0!</v>
      </c>
    </row>
    <row r="263" spans="2:3" ht="45" x14ac:dyDescent="0.25">
      <c r="B263" s="2" t="s">
        <v>308</v>
      </c>
      <c r="C263" s="65" t="e">
        <f>+AVERAGEIFS('PA 2021'!$AI$9:$AI$107,'PA 2021'!$O$9:$O$107,B263)</f>
        <v>#DIV/0!</v>
      </c>
    </row>
    <row r="264" spans="2:3" ht="30" x14ac:dyDescent="0.25">
      <c r="B264" s="2" t="s">
        <v>874</v>
      </c>
      <c r="C264" s="65" t="e">
        <f>+AVERAGEIFS('PA 2021'!$AI$9:$AI$107,'PA 2021'!$O$9:$O$107,B264)</f>
        <v>#DIV/0!</v>
      </c>
    </row>
    <row r="265" spans="2:3" x14ac:dyDescent="0.25">
      <c r="B265" s="2" t="s">
        <v>305</v>
      </c>
      <c r="C265" s="65" t="e">
        <f>+AVERAGEIFS('PA 2021'!$AI$9:$AI$107,'PA 2021'!$O$9:$O$107,B265)</f>
        <v>#DIV/0!</v>
      </c>
    </row>
    <row r="266" spans="2:3" x14ac:dyDescent="0.25">
      <c r="B266" s="2" t="s">
        <v>309</v>
      </c>
      <c r="C266" s="65" t="e">
        <f>+AVERAGEIFS('PA 2021'!$AI$9:$AI$107,'PA 2021'!$O$9:$O$107,B266)</f>
        <v>#DIV/0!</v>
      </c>
    </row>
    <row r="267" spans="2:3" ht="30" x14ac:dyDescent="0.25">
      <c r="B267" s="2" t="s">
        <v>875</v>
      </c>
      <c r="C267" s="65" t="e">
        <f>+AVERAGEIFS('PA 2021'!$AI$9:$AI$107,'PA 2021'!$O$9:$O$107,B267)</f>
        <v>#DIV/0!</v>
      </c>
    </row>
    <row r="268" spans="2:3" x14ac:dyDescent="0.25">
      <c r="B268" s="2" t="s">
        <v>284</v>
      </c>
      <c r="C268" s="65" t="e">
        <f>+AVERAGEIFS('PA 2021'!$AI$9:$AI$107,'PA 2021'!$O$9:$O$107,B268)</f>
        <v>#DIV/0!</v>
      </c>
    </row>
    <row r="269" spans="2:3" ht="30" x14ac:dyDescent="0.25">
      <c r="B269" s="2" t="s">
        <v>286</v>
      </c>
      <c r="C269" s="65" t="e">
        <f>+AVERAGEIFS('PA 2021'!$AI$9:$AI$107,'PA 2021'!$O$9:$O$107,B269)</f>
        <v>#DIV/0!</v>
      </c>
    </row>
    <row r="270" spans="2:3" ht="30" x14ac:dyDescent="0.25">
      <c r="B270" s="2" t="s">
        <v>288</v>
      </c>
      <c r="C270" s="65" t="e">
        <f>+AVERAGEIFS('PA 2021'!$AI$9:$AI$107,'PA 2021'!$O$9:$O$107,B270)</f>
        <v>#DIV/0!</v>
      </c>
    </row>
    <row r="271" spans="2:3" ht="30" x14ac:dyDescent="0.25">
      <c r="B271" s="2" t="s">
        <v>285</v>
      </c>
      <c r="C271" s="65" t="e">
        <f>+AVERAGEIFS('PA 2021'!$AI$9:$AI$107,'PA 2021'!$O$9:$O$107,B271)</f>
        <v>#DIV/0!</v>
      </c>
    </row>
    <row r="272" spans="2:3" x14ac:dyDescent="0.25">
      <c r="B272" s="2" t="s">
        <v>876</v>
      </c>
      <c r="C272" s="65" t="e">
        <f>+AVERAGEIFS('PA 2021'!$AI$9:$AI$107,'PA 2021'!$O$9:$O$107,B272)</f>
        <v>#DIV/0!</v>
      </c>
    </row>
    <row r="273" spans="2:3" ht="30" x14ac:dyDescent="0.25">
      <c r="B273" s="2" t="s">
        <v>293</v>
      </c>
      <c r="C273" s="65" t="e">
        <f>+AVERAGEIFS('PA 2021'!$AI$9:$AI$107,'PA 2021'!$O$9:$O$107,B273)</f>
        <v>#DIV/0!</v>
      </c>
    </row>
    <row r="274" spans="2:3" ht="30" x14ac:dyDescent="0.25">
      <c r="B274" s="2" t="s">
        <v>292</v>
      </c>
      <c r="C274" s="65" t="e">
        <f>+AVERAGEIFS('PA 2021'!$AI$9:$AI$107,'PA 2021'!$O$9:$O$107,B274)</f>
        <v>#DIV/0!</v>
      </c>
    </row>
    <row r="275" spans="2:3" ht="30" x14ac:dyDescent="0.25">
      <c r="B275" s="2" t="s">
        <v>295</v>
      </c>
      <c r="C275" s="65" t="e">
        <f>+AVERAGEIFS('PA 2021'!$AI$9:$AI$107,'PA 2021'!$O$9:$O$107,B275)</f>
        <v>#DIV/0!</v>
      </c>
    </row>
    <row r="276" spans="2:3" ht="45" x14ac:dyDescent="0.25">
      <c r="B276" s="2" t="s">
        <v>877</v>
      </c>
      <c r="C276" s="65" t="e">
        <f>+AVERAGEIFS('PA 2021'!$AI$9:$AI$107,'PA 2021'!$O$9:$O$107,B276)</f>
        <v>#DIV/0!</v>
      </c>
    </row>
    <row r="277" spans="2:3" ht="60" x14ac:dyDescent="0.25">
      <c r="B277" s="2" t="s">
        <v>247</v>
      </c>
      <c r="C277" s="65" t="e">
        <f>+AVERAGEIFS('PA 2021'!$AI$9:$AI$107,'PA 2021'!$O$9:$O$107,B277)</f>
        <v>#DIV/0!</v>
      </c>
    </row>
    <row r="278" spans="2:3" ht="45" x14ac:dyDescent="0.25">
      <c r="B278" s="2" t="s">
        <v>249</v>
      </c>
      <c r="C278" s="65" t="e">
        <f>+AVERAGEIFS('PA 2021'!$AI$9:$AI$107,'PA 2021'!$O$9:$O$107,B278)</f>
        <v>#DIV/0!</v>
      </c>
    </row>
    <row r="279" spans="2:3" ht="45" x14ac:dyDescent="0.25">
      <c r="B279" s="2" t="s">
        <v>878</v>
      </c>
      <c r="C279" s="65" t="e">
        <f>+AVERAGEIFS('PA 2021'!$AI$9:$AI$107,'PA 2021'!$O$9:$O$107,B279)</f>
        <v>#DIV/0!</v>
      </c>
    </row>
    <row r="280" spans="2:3" ht="30" x14ac:dyDescent="0.25">
      <c r="B280" s="2" t="s">
        <v>253</v>
      </c>
      <c r="C280" s="65" t="e">
        <f>+AVERAGEIFS('PA 2021'!$AI$9:$AI$107,'PA 2021'!$O$9:$O$107,B280)</f>
        <v>#DIV/0!</v>
      </c>
    </row>
    <row r="281" spans="2:3" ht="45" x14ac:dyDescent="0.25">
      <c r="B281" s="2" t="s">
        <v>879</v>
      </c>
      <c r="C281" s="65" t="e">
        <f>+AVERAGEIFS('PA 2021'!$AI$9:$AI$107,'PA 2021'!$O$9:$O$107,B281)</f>
        <v>#DIV/0!</v>
      </c>
    </row>
    <row r="282" spans="2:3" ht="30" x14ac:dyDescent="0.25">
      <c r="B282" s="2" t="s">
        <v>252</v>
      </c>
      <c r="C282" s="65" t="e">
        <f>+AVERAGEIFS('PA 2021'!$AI$9:$AI$107,'PA 2021'!$O$9:$O$107,B282)</f>
        <v>#DIV/0!</v>
      </c>
    </row>
    <row r="283" spans="2:3" ht="30" x14ac:dyDescent="0.25">
      <c r="B283" s="2" t="s">
        <v>880</v>
      </c>
      <c r="C283" s="65" t="e">
        <f>+AVERAGEIFS('PA 2021'!$AI$9:$AI$107,'PA 2021'!$O$9:$O$107,B283)</f>
        <v>#DIV/0!</v>
      </c>
    </row>
    <row r="284" spans="2:3" ht="30" x14ac:dyDescent="0.25">
      <c r="B284" s="2" t="s">
        <v>256</v>
      </c>
      <c r="C284" s="65" t="e">
        <f>+AVERAGEIFS('PA 2021'!$AI$9:$AI$107,'PA 2021'!$O$9:$O$107,B284)</f>
        <v>#DIV/0!</v>
      </c>
    </row>
    <row r="285" spans="2:3" ht="45" x14ac:dyDescent="0.25">
      <c r="B285" s="2" t="s">
        <v>881</v>
      </c>
      <c r="C285" s="65" t="e">
        <f>+AVERAGEIFS('PA 2021'!$AI$9:$AI$107,'PA 2021'!$O$9:$O$107,B285)</f>
        <v>#DIV/0!</v>
      </c>
    </row>
    <row r="286" spans="2:3" ht="45" x14ac:dyDescent="0.25">
      <c r="B286" s="2" t="s">
        <v>204</v>
      </c>
      <c r="C286" s="65" t="e">
        <f>+AVERAGEIFS('PA 2021'!$AI$9:$AI$107,'PA 2021'!$O$9:$O$107,B286)</f>
        <v>#DIV/0!</v>
      </c>
    </row>
    <row r="287" spans="2:3" ht="60" x14ac:dyDescent="0.25">
      <c r="B287" s="2" t="s">
        <v>882</v>
      </c>
      <c r="C287" s="65" t="e">
        <f>+AVERAGEIFS('PA 2021'!$AI$9:$AI$107,'PA 2021'!$O$9:$O$107,B287)</f>
        <v>#DIV/0!</v>
      </c>
    </row>
    <row r="288" spans="2:3" ht="45" x14ac:dyDescent="0.25">
      <c r="B288" s="2" t="s">
        <v>883</v>
      </c>
      <c r="C288" s="65" t="e">
        <f>+AVERAGEIFS('PA 2021'!$AI$9:$AI$107,'PA 2021'!$O$9:$O$107,B288)</f>
        <v>#DIV/0!</v>
      </c>
    </row>
    <row r="289" spans="2:3" ht="60" x14ac:dyDescent="0.25">
      <c r="B289" s="2" t="s">
        <v>884</v>
      </c>
      <c r="C289" s="65" t="e">
        <f>+AVERAGEIFS('PA 2021'!$AI$9:$AI$107,'PA 2021'!$O$9:$O$107,B289)</f>
        <v>#DIV/0!</v>
      </c>
    </row>
    <row r="290" spans="2:3" ht="45" x14ac:dyDescent="0.25">
      <c r="B290" s="2" t="s">
        <v>200</v>
      </c>
      <c r="C290" s="65" t="e">
        <f>+AVERAGEIFS('PA 2021'!$AI$9:$AI$107,'PA 2021'!$O$9:$O$107,B290)</f>
        <v>#DIV/0!</v>
      </c>
    </row>
    <row r="291" spans="2:3" ht="45" x14ac:dyDescent="0.25">
      <c r="B291" s="2" t="s">
        <v>201</v>
      </c>
      <c r="C291" s="65" t="e">
        <f>+AVERAGEIFS('PA 2021'!$AI$9:$AI$107,'PA 2021'!$O$9:$O$107,B291)</f>
        <v>#DIV/0!</v>
      </c>
    </row>
    <row r="292" spans="2:3" ht="30" x14ac:dyDescent="0.25">
      <c r="B292" s="2" t="s">
        <v>885</v>
      </c>
      <c r="C292" s="65" t="e">
        <f>+AVERAGEIFS('PA 2021'!$AI$9:$AI$107,'PA 2021'!$O$9:$O$107,B292)</f>
        <v>#DIV/0!</v>
      </c>
    </row>
    <row r="293" spans="2:3" x14ac:dyDescent="0.25">
      <c r="B293" s="2" t="s">
        <v>197</v>
      </c>
      <c r="C293" s="65" t="e">
        <f>+AVERAGEIFS('PA 2021'!$AI$9:$AI$107,'PA 2021'!$O$9:$O$107,B293)</f>
        <v>#DIV/0!</v>
      </c>
    </row>
    <row r="294" spans="2:3" x14ac:dyDescent="0.25">
      <c r="B294" s="2" t="s">
        <v>886</v>
      </c>
      <c r="C294" s="65" t="e">
        <f>+AVERAGEIFS('PA 2021'!$AI$9:$AI$107,'PA 2021'!$O$9:$O$107,B294)</f>
        <v>#DIV/0!</v>
      </c>
    </row>
    <row r="295" spans="2:3" x14ac:dyDescent="0.25">
      <c r="B295" s="2" t="s">
        <v>194</v>
      </c>
      <c r="C295" s="65" t="e">
        <f>+AVERAGEIFS('PA 2021'!$AI$9:$AI$107,'PA 2021'!$O$9:$O$107,B295)</f>
        <v>#DIV/0!</v>
      </c>
    </row>
    <row r="296" spans="2:3" ht="45" x14ac:dyDescent="0.25">
      <c r="B296" s="2" t="s">
        <v>193</v>
      </c>
      <c r="C296" s="65" t="e">
        <f>+AVERAGEIFS('PA 2021'!$AI$9:$AI$107,'PA 2021'!$O$9:$O$107,B296)</f>
        <v>#DIV/0!</v>
      </c>
    </row>
    <row r="297" spans="2:3" ht="60" x14ac:dyDescent="0.25">
      <c r="B297" s="2" t="s">
        <v>192</v>
      </c>
      <c r="C297" s="65" t="e">
        <f>+AVERAGEIFS('PA 2021'!$AI$9:$AI$107,'PA 2021'!$O$9:$O$107,B297)</f>
        <v>#DIV/0!</v>
      </c>
    </row>
    <row r="298" spans="2:3" ht="30" x14ac:dyDescent="0.25">
      <c r="B298" s="2" t="s">
        <v>277</v>
      </c>
      <c r="C298" s="65" t="e">
        <f>+AVERAGEIFS('PA 2021'!$AI$9:$AI$107,'PA 2021'!$O$9:$O$107,B298)</f>
        <v>#DIV/0!</v>
      </c>
    </row>
    <row r="299" spans="2:3" x14ac:dyDescent="0.25">
      <c r="B299" s="2" t="s">
        <v>275</v>
      </c>
      <c r="C299" s="65" t="e">
        <f>+AVERAGEIFS('PA 2021'!$AI$9:$AI$107,'PA 2021'!$O$9:$O$107,B299)</f>
        <v>#DIV/0!</v>
      </c>
    </row>
    <row r="300" spans="2:3" ht="45" x14ac:dyDescent="0.25">
      <c r="B300" s="2" t="s">
        <v>887</v>
      </c>
      <c r="C300" s="65" t="e">
        <f>+AVERAGEIFS('PA 2021'!$AI$9:$AI$107,'PA 2021'!$O$9:$O$107,B300)</f>
        <v>#DIV/0!</v>
      </c>
    </row>
    <row r="301" spans="2:3" ht="30" x14ac:dyDescent="0.25">
      <c r="B301" s="2" t="s">
        <v>279</v>
      </c>
      <c r="C301" s="65" t="e">
        <f>+AVERAGEIFS('PA 2021'!$AI$9:$AI$107,'PA 2021'!$O$9:$O$107,B301)</f>
        <v>#DIV/0!</v>
      </c>
    </row>
    <row r="302" spans="2:3" ht="30" x14ac:dyDescent="0.25">
      <c r="B302" s="2" t="s">
        <v>888</v>
      </c>
      <c r="C302" s="65" t="e">
        <f>+AVERAGEIFS('PA 2021'!$AI$9:$AI$107,'PA 2021'!$O$9:$O$107,B302)</f>
        <v>#DIV/0!</v>
      </c>
    </row>
    <row r="303" spans="2:3" ht="30" x14ac:dyDescent="0.25">
      <c r="B303" s="2" t="s">
        <v>278</v>
      </c>
      <c r="C303" s="65" t="e">
        <f>+AVERAGEIFS('PA 2021'!$AI$9:$AI$107,'PA 2021'!$O$9:$O$107,B303)</f>
        <v>#DIV/0!</v>
      </c>
    </row>
    <row r="304" spans="2:3" x14ac:dyDescent="0.25">
      <c r="B304" s="2" t="s">
        <v>264</v>
      </c>
      <c r="C304" s="65" t="e">
        <f>+AVERAGEIFS('PA 2021'!$AI$9:$AI$107,'PA 2021'!$O$9:$O$107,B304)</f>
        <v>#DIV/0!</v>
      </c>
    </row>
    <row r="305" spans="2:3" ht="30" x14ac:dyDescent="0.25">
      <c r="B305" s="2" t="s">
        <v>263</v>
      </c>
      <c r="C305" s="65" t="e">
        <f>+AVERAGEIFS('PA 2021'!$AI$9:$AI$107,'PA 2021'!$O$9:$O$107,B305)</f>
        <v>#DIV/0!</v>
      </c>
    </row>
    <row r="306" spans="2:3" x14ac:dyDescent="0.25">
      <c r="B306" s="2" t="s">
        <v>265</v>
      </c>
      <c r="C306" s="65" t="e">
        <f>+AVERAGEIFS('PA 2021'!$AI$9:$AI$107,'PA 2021'!$O$9:$O$107,B306)</f>
        <v>#DIV/0!</v>
      </c>
    </row>
    <row r="307" spans="2:3" x14ac:dyDescent="0.25">
      <c r="B307" s="2" t="s">
        <v>266</v>
      </c>
      <c r="C307" s="65" t="e">
        <f>+AVERAGEIFS('PA 2021'!$AI$9:$AI$107,'PA 2021'!$O$9:$O$107,B307)</f>
        <v>#DIV/0!</v>
      </c>
    </row>
    <row r="308" spans="2:3" ht="30" x14ac:dyDescent="0.25">
      <c r="B308" s="2" t="s">
        <v>262</v>
      </c>
      <c r="C308" s="65" t="e">
        <f>+AVERAGEIFS('PA 2021'!$AI$9:$AI$107,'PA 2021'!$O$9:$O$107,B308)</f>
        <v>#DIV/0!</v>
      </c>
    </row>
    <row r="309" spans="2:3" x14ac:dyDescent="0.25">
      <c r="B309" s="2" t="s">
        <v>267</v>
      </c>
      <c r="C309" s="65" t="e">
        <f>+AVERAGEIFS('PA 2021'!$AI$9:$AI$107,'PA 2021'!$O$9:$O$107,B309)</f>
        <v>#DIV/0!</v>
      </c>
    </row>
    <row r="310" spans="2:3" ht="45" x14ac:dyDescent="0.25">
      <c r="B310" s="2" t="s">
        <v>260</v>
      </c>
      <c r="C310" s="65" t="e">
        <f>+AVERAGEIFS('PA 2021'!$AI$9:$AI$107,'PA 2021'!$O$9:$O$107,B310)</f>
        <v>#DIV/0!</v>
      </c>
    </row>
    <row r="311" spans="2:3" ht="30" x14ac:dyDescent="0.25">
      <c r="B311" s="2" t="s">
        <v>259</v>
      </c>
      <c r="C311" s="65" t="e">
        <f>+AVERAGEIFS('PA 2021'!$AI$9:$AI$107,'PA 2021'!$O$9:$O$107,B311)</f>
        <v>#DIV/0!</v>
      </c>
    </row>
    <row r="312" spans="2:3" ht="30" x14ac:dyDescent="0.25">
      <c r="B312" s="2" t="s">
        <v>270</v>
      </c>
      <c r="C312" s="65" t="e">
        <f>+AVERAGEIFS('PA 2021'!$AI$9:$AI$107,'PA 2021'!$O$9:$O$107,B312)</f>
        <v>#DIV/0!</v>
      </c>
    </row>
    <row r="313" spans="2:3" ht="30" x14ac:dyDescent="0.25">
      <c r="B313" s="2" t="s">
        <v>273</v>
      </c>
      <c r="C313" s="65" t="e">
        <f>+AVERAGEIFS('PA 2021'!$AI$9:$AI$107,'PA 2021'!$O$9:$O$107,B313)</f>
        <v>#DIV/0!</v>
      </c>
    </row>
    <row r="314" spans="2:3" x14ac:dyDescent="0.25">
      <c r="B314" s="2" t="s">
        <v>272</v>
      </c>
      <c r="C314" s="65" t="e">
        <f>+AVERAGEIFS('PA 2021'!$AI$9:$AI$107,'PA 2021'!$O$9:$O$107,B314)</f>
        <v>#DIV/0!</v>
      </c>
    </row>
    <row r="315" spans="2:3" ht="30" x14ac:dyDescent="0.25">
      <c r="B315" s="2" t="s">
        <v>271</v>
      </c>
      <c r="C315" s="65" t="e">
        <f>+AVERAGEIFS('PA 2021'!$AI$9:$AI$107,'PA 2021'!$O$9:$O$107,B315)</f>
        <v>#DIV/0!</v>
      </c>
    </row>
    <row r="316" spans="2:3" ht="30" x14ac:dyDescent="0.25">
      <c r="B316" s="2" t="s">
        <v>269</v>
      </c>
      <c r="C316" s="65" t="e">
        <f>+AVERAGEIFS('PA 2021'!$AI$9:$AI$107,'PA 2021'!$O$9:$O$107,B316)</f>
        <v>#DIV/0!</v>
      </c>
    </row>
    <row r="317" spans="2:3" ht="45" x14ac:dyDescent="0.25">
      <c r="B317" s="2" t="s">
        <v>889</v>
      </c>
      <c r="C317" s="65" t="e">
        <f>+AVERAGEIFS('PA 2021'!$AI$9:$AI$107,'PA 2021'!$O$9:$O$107,B317)</f>
        <v>#DIV/0!</v>
      </c>
    </row>
    <row r="318" spans="2:3" x14ac:dyDescent="0.25">
      <c r="B318" s="2" t="s">
        <v>225</v>
      </c>
      <c r="C318" s="65" t="e">
        <f>+AVERAGEIFS('PA 2021'!$AI$9:$AI$107,'PA 2021'!$O$9:$O$107,B318)</f>
        <v>#DIV/0!</v>
      </c>
    </row>
    <row r="319" spans="2:3" ht="30" x14ac:dyDescent="0.25">
      <c r="B319" s="2" t="s">
        <v>890</v>
      </c>
      <c r="C319" s="65" t="e">
        <f>+AVERAGEIFS('PA 2021'!$AI$9:$AI$107,'PA 2021'!$O$9:$O$107,B319)</f>
        <v>#DIV/0!</v>
      </c>
    </row>
    <row r="320" spans="2:3" ht="30" x14ac:dyDescent="0.25">
      <c r="B320" s="2" t="s">
        <v>218</v>
      </c>
      <c r="C320" s="65" t="e">
        <f>+AVERAGEIFS('PA 2021'!$AI$9:$AI$107,'PA 2021'!$O$9:$O$107,B320)</f>
        <v>#DIV/0!</v>
      </c>
    </row>
    <row r="321" spans="2:3" x14ac:dyDescent="0.25">
      <c r="B321" s="2" t="s">
        <v>220</v>
      </c>
      <c r="C321" s="65" t="e">
        <f>+AVERAGEIFS('PA 2021'!$AI$9:$AI$107,'PA 2021'!$O$9:$O$107,B321)</f>
        <v>#DIV/0!</v>
      </c>
    </row>
    <row r="322" spans="2:3" ht="60" x14ac:dyDescent="0.25">
      <c r="B322" s="2" t="s">
        <v>217</v>
      </c>
      <c r="C322" s="65" t="e">
        <f>+AVERAGEIFS('PA 2021'!$AI$9:$AI$107,'PA 2021'!$O$9:$O$107,B322)</f>
        <v>#DIV/0!</v>
      </c>
    </row>
    <row r="323" spans="2:3" ht="30" x14ac:dyDescent="0.25">
      <c r="B323" s="2" t="s">
        <v>219</v>
      </c>
      <c r="C323" s="65" t="e">
        <f>+AVERAGEIFS('PA 2021'!$AI$9:$AI$107,'PA 2021'!$O$9:$O$107,B323)</f>
        <v>#DIV/0!</v>
      </c>
    </row>
    <row r="324" spans="2:3" ht="30" x14ac:dyDescent="0.25">
      <c r="B324" s="2" t="s">
        <v>211</v>
      </c>
      <c r="C324" s="65" t="e">
        <f>+AVERAGEIFS('PA 2021'!$AI$9:$AI$107,'PA 2021'!$O$9:$O$107,B324)</f>
        <v>#DIV/0!</v>
      </c>
    </row>
    <row r="325" spans="2:3" ht="30" x14ac:dyDescent="0.25">
      <c r="B325" s="2" t="s">
        <v>226</v>
      </c>
      <c r="C325" s="65" t="e">
        <f>+AVERAGEIFS('PA 2021'!$AI$9:$AI$107,'PA 2021'!$O$9:$O$107,B325)</f>
        <v>#DIV/0!</v>
      </c>
    </row>
    <row r="326" spans="2:3" ht="30" x14ac:dyDescent="0.25">
      <c r="B326" s="2" t="s">
        <v>214</v>
      </c>
      <c r="C326" s="65" t="e">
        <f>+AVERAGEIFS('PA 2021'!$AI$9:$AI$107,'PA 2021'!$O$9:$O$107,B326)</f>
        <v>#DIV/0!</v>
      </c>
    </row>
    <row r="327" spans="2:3" x14ac:dyDescent="0.25">
      <c r="B327" s="2" t="s">
        <v>216</v>
      </c>
      <c r="C327" s="65" t="e">
        <f>+AVERAGEIFS('PA 2021'!$AI$9:$AI$107,'PA 2021'!$O$9:$O$107,B327)</f>
        <v>#DIV/0!</v>
      </c>
    </row>
    <row r="328" spans="2:3" ht="30" x14ac:dyDescent="0.25">
      <c r="B328" s="2" t="s">
        <v>210</v>
      </c>
      <c r="C328" s="65" t="e">
        <f>+AVERAGEIFS('PA 2021'!$AI$9:$AI$107,'PA 2021'!$O$9:$O$107,B328)</f>
        <v>#DIV/0!</v>
      </c>
    </row>
    <row r="329" spans="2:3" ht="30" x14ac:dyDescent="0.25">
      <c r="B329" s="2" t="s">
        <v>891</v>
      </c>
      <c r="C329" s="65" t="e">
        <f>+AVERAGEIFS('PA 2021'!$AI$9:$AI$107,'PA 2021'!$O$9:$O$107,B329)</f>
        <v>#DIV/0!</v>
      </c>
    </row>
    <row r="330" spans="2:3" x14ac:dyDescent="0.25">
      <c r="B330" s="2" t="s">
        <v>892</v>
      </c>
      <c r="C330" s="65" t="e">
        <f>+AVERAGEIFS('PA 2021'!$AI$9:$AI$107,'PA 2021'!$O$9:$O$107,B330)</f>
        <v>#DIV/0!</v>
      </c>
    </row>
    <row r="331" spans="2:3" ht="45" x14ac:dyDescent="0.25">
      <c r="B331" s="2" t="s">
        <v>213</v>
      </c>
      <c r="C331" s="65" t="e">
        <f>+AVERAGEIFS('PA 2021'!$AI$9:$AI$107,'PA 2021'!$O$9:$O$107,B331)</f>
        <v>#DIV/0!</v>
      </c>
    </row>
    <row r="332" spans="2:3" ht="45" x14ac:dyDescent="0.25">
      <c r="B332" s="2" t="s">
        <v>893</v>
      </c>
      <c r="C332" s="65" t="e">
        <f>+AVERAGEIFS('PA 2021'!$AI$9:$AI$107,'PA 2021'!$O$9:$O$107,B332)</f>
        <v>#DIV/0!</v>
      </c>
    </row>
    <row r="333" spans="2:3" ht="30" x14ac:dyDescent="0.25">
      <c r="B333" s="2" t="s">
        <v>894</v>
      </c>
      <c r="C333" s="65" t="e">
        <f>+AVERAGEIFS('PA 2021'!$AI$9:$AI$107,'PA 2021'!$O$9:$O$107,B333)</f>
        <v>#DIV/0!</v>
      </c>
    </row>
    <row r="334" spans="2:3" ht="30" x14ac:dyDescent="0.25">
      <c r="B334" s="2" t="s">
        <v>221</v>
      </c>
      <c r="C334" s="65" t="e">
        <f>+AVERAGEIFS('PA 2021'!$AI$9:$AI$107,'PA 2021'!$O$9:$O$107,B334)</f>
        <v>#DIV/0!</v>
      </c>
    </row>
    <row r="335" spans="2:3" ht="30" x14ac:dyDescent="0.25">
      <c r="B335" s="2" t="s">
        <v>895</v>
      </c>
      <c r="C335" s="65" t="e">
        <f>+AVERAGEIFS('PA 2021'!$AI$9:$AI$107,'PA 2021'!$O$9:$O$107,B335)</f>
        <v>#DIV/0!</v>
      </c>
    </row>
    <row r="336" spans="2:3" ht="45" x14ac:dyDescent="0.25">
      <c r="B336" s="2" t="s">
        <v>240</v>
      </c>
      <c r="C336" s="65" t="e">
        <f>+AVERAGEIFS('PA 2021'!$AI$9:$AI$107,'PA 2021'!$O$9:$O$107,B336)</f>
        <v>#DIV/0!</v>
      </c>
    </row>
    <row r="337" spans="2:3" ht="30" x14ac:dyDescent="0.25">
      <c r="B337" s="2" t="s">
        <v>236</v>
      </c>
      <c r="C337" s="65" t="e">
        <f>+AVERAGEIFS('PA 2021'!$AI$9:$AI$107,'PA 2021'!$O$9:$O$107,B337)</f>
        <v>#DIV/0!</v>
      </c>
    </row>
    <row r="338" spans="2:3" ht="45" x14ac:dyDescent="0.25">
      <c r="B338" s="2" t="s">
        <v>237</v>
      </c>
      <c r="C338" s="65" t="e">
        <f>+AVERAGEIFS('PA 2021'!$AI$9:$AI$107,'PA 2021'!$O$9:$O$107,B338)</f>
        <v>#DIV/0!</v>
      </c>
    </row>
    <row r="339" spans="2:3" ht="30" x14ac:dyDescent="0.25">
      <c r="B339" s="2" t="s">
        <v>238</v>
      </c>
      <c r="C339" s="65" t="e">
        <f>+AVERAGEIFS('PA 2021'!$AI$9:$AI$107,'PA 2021'!$O$9:$O$107,B339)</f>
        <v>#DIV/0!</v>
      </c>
    </row>
    <row r="340" spans="2:3" ht="45" x14ac:dyDescent="0.25">
      <c r="B340" s="2" t="s">
        <v>896</v>
      </c>
      <c r="C340" s="65" t="e">
        <f>+AVERAGEIFS('PA 2021'!$AI$9:$AI$107,'PA 2021'!$O$9:$O$107,B340)</f>
        <v>#DIV/0!</v>
      </c>
    </row>
    <row r="341" spans="2:3" ht="30" x14ac:dyDescent="0.25">
      <c r="B341" s="2" t="s">
        <v>242</v>
      </c>
      <c r="C341" s="65" t="e">
        <f>+AVERAGEIFS('PA 2021'!$AI$9:$AI$107,'PA 2021'!$O$9:$O$107,B341)</f>
        <v>#DIV/0!</v>
      </c>
    </row>
    <row r="342" spans="2:3" x14ac:dyDescent="0.25">
      <c r="B342" s="2" t="s">
        <v>897</v>
      </c>
      <c r="C342" s="65" t="e">
        <f>+AVERAGEIFS('PA 2021'!$AI$9:$AI$107,'PA 2021'!$O$9:$O$107,B342)</f>
        <v>#DIV/0!</v>
      </c>
    </row>
    <row r="343" spans="2:3" ht="30" x14ac:dyDescent="0.25">
      <c r="B343" s="2" t="s">
        <v>232</v>
      </c>
      <c r="C343" s="65" t="e">
        <f>+AVERAGEIFS('PA 2021'!$AI$9:$AI$107,'PA 2021'!$O$9:$O$107,B343)</f>
        <v>#DIV/0!</v>
      </c>
    </row>
    <row r="344" spans="2:3" ht="30" x14ac:dyDescent="0.25">
      <c r="B344" s="2" t="s">
        <v>229</v>
      </c>
      <c r="C344" s="65" t="e">
        <f>+AVERAGEIFS('PA 2021'!$AI$9:$AI$107,'PA 2021'!$O$9:$O$107,B344)</f>
        <v>#DIV/0!</v>
      </c>
    </row>
    <row r="345" spans="2:3" ht="30" x14ac:dyDescent="0.25">
      <c r="B345" s="2" t="s">
        <v>231</v>
      </c>
      <c r="C345" s="65" t="e">
        <f>+AVERAGEIFS('PA 2021'!$AI$9:$AI$107,'PA 2021'!$O$9:$O$107,B345)</f>
        <v>#DIV/0!</v>
      </c>
    </row>
    <row r="346" spans="2:3" ht="45" x14ac:dyDescent="0.25">
      <c r="B346" s="2" t="s">
        <v>898</v>
      </c>
      <c r="C346" s="65" t="e">
        <f>+AVERAGEIFS('PA 2021'!$AI$9:$AI$107,'PA 2021'!$O$9:$O$107,B346)</f>
        <v>#DIV/0!</v>
      </c>
    </row>
    <row r="347" spans="2:3" ht="30" x14ac:dyDescent="0.25">
      <c r="B347" s="2" t="s">
        <v>230</v>
      </c>
      <c r="C347" s="65" t="e">
        <f>+AVERAGEIFS('PA 2021'!$AI$9:$AI$107,'PA 2021'!$O$9:$O$107,B347)</f>
        <v>#DIV/0!</v>
      </c>
    </row>
    <row r="348" spans="2:3" ht="45" x14ac:dyDescent="0.25">
      <c r="B348" s="2" t="s">
        <v>228</v>
      </c>
      <c r="C348" s="65" t="e">
        <f>+AVERAGEIFS('PA 2021'!$AI$9:$AI$107,'PA 2021'!$O$9:$O$107,B348)</f>
        <v>#DIV/0!</v>
      </c>
    </row>
    <row r="349" spans="2:3" ht="30" x14ac:dyDescent="0.25">
      <c r="B349" s="2" t="s">
        <v>233</v>
      </c>
      <c r="C349" s="65" t="e">
        <f>+AVERAGEIFS('PA 2021'!$AI$9:$AI$107,'PA 2021'!$O$9:$O$107,B349)</f>
        <v>#DIV/0!</v>
      </c>
    </row>
  </sheetData>
  <autoFilter ref="B1:E34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workbookViewId="0">
      <pane ySplit="1" topLeftCell="A2" activePane="bottomLeft" state="frozen"/>
      <selection pane="bottomLeft" activeCell="D2" sqref="D2"/>
    </sheetView>
  </sheetViews>
  <sheetFormatPr baseColWidth="10" defaultRowHeight="15" x14ac:dyDescent="0.25"/>
  <cols>
    <col min="1" max="2" width="55.28515625" style="2" customWidth="1"/>
  </cols>
  <sheetData>
    <row r="1" spans="1:4" x14ac:dyDescent="0.25">
      <c r="A1" s="21" t="s">
        <v>737</v>
      </c>
      <c r="B1" s="21" t="s">
        <v>738</v>
      </c>
    </row>
    <row r="2" spans="1:4" ht="30" x14ac:dyDescent="0.25">
      <c r="A2" s="2" t="s">
        <v>633</v>
      </c>
      <c r="B2" s="2" t="s">
        <v>633</v>
      </c>
      <c r="D2" t="str">
        <f>+IF(A2=B2,"si","no")</f>
        <v>si</v>
      </c>
    </row>
    <row r="3" spans="1:4" ht="45" x14ac:dyDescent="0.25">
      <c r="A3" s="2" t="s">
        <v>693</v>
      </c>
      <c r="B3" s="2" t="s">
        <v>693</v>
      </c>
      <c r="D3" t="str">
        <f t="shared" ref="D3:D65" si="0">+IF(A3=B3,"si","no")</f>
        <v>si</v>
      </c>
    </row>
    <row r="4" spans="1:4" ht="45" x14ac:dyDescent="0.25">
      <c r="A4" s="2" t="s">
        <v>607</v>
      </c>
      <c r="B4" s="2" t="s">
        <v>607</v>
      </c>
      <c r="D4" t="str">
        <f t="shared" si="0"/>
        <v>si</v>
      </c>
    </row>
    <row r="5" spans="1:4" ht="75" x14ac:dyDescent="0.25">
      <c r="A5" s="22" t="s">
        <v>773</v>
      </c>
      <c r="B5" s="22" t="s">
        <v>581</v>
      </c>
      <c r="D5" s="23" t="str">
        <f t="shared" si="0"/>
        <v>no</v>
      </c>
    </row>
    <row r="6" spans="1:4" ht="45" x14ac:dyDescent="0.25">
      <c r="A6" s="2" t="s">
        <v>722</v>
      </c>
      <c r="B6" s="2" t="s">
        <v>722</v>
      </c>
      <c r="D6" t="str">
        <f t="shared" si="0"/>
        <v>si</v>
      </c>
    </row>
    <row r="7" spans="1:4" ht="30" x14ac:dyDescent="0.25">
      <c r="A7" s="2" t="s">
        <v>489</v>
      </c>
      <c r="B7" s="2" t="s">
        <v>489</v>
      </c>
      <c r="D7" t="str">
        <f t="shared" si="0"/>
        <v>si</v>
      </c>
    </row>
    <row r="8" spans="1:4" ht="30" x14ac:dyDescent="0.25">
      <c r="A8" s="2" t="s">
        <v>655</v>
      </c>
      <c r="B8" s="2" t="s">
        <v>655</v>
      </c>
      <c r="D8" t="str">
        <f t="shared" si="0"/>
        <v>si</v>
      </c>
    </row>
    <row r="9" spans="1:4" ht="45" x14ac:dyDescent="0.25">
      <c r="A9" s="2" t="s">
        <v>583</v>
      </c>
      <c r="B9" s="2" t="s">
        <v>583</v>
      </c>
      <c r="D9" t="str">
        <f t="shared" si="0"/>
        <v>si</v>
      </c>
    </row>
    <row r="10" spans="1:4" ht="30" x14ac:dyDescent="0.25">
      <c r="A10" s="2" t="s">
        <v>681</v>
      </c>
      <c r="B10" s="2" t="s">
        <v>681</v>
      </c>
      <c r="D10" t="str">
        <f t="shared" si="0"/>
        <v>si</v>
      </c>
    </row>
    <row r="11" spans="1:4" ht="30" x14ac:dyDescent="0.25">
      <c r="A11" s="22" t="s">
        <v>739</v>
      </c>
      <c r="B11" s="22" t="s">
        <v>724</v>
      </c>
      <c r="D11" s="23" t="str">
        <f t="shared" si="0"/>
        <v>no</v>
      </c>
    </row>
    <row r="12" spans="1:4" ht="60" x14ac:dyDescent="0.25">
      <c r="A12" s="2" t="s">
        <v>391</v>
      </c>
      <c r="B12" s="2" t="s">
        <v>391</v>
      </c>
      <c r="D12" t="str">
        <f t="shared" si="0"/>
        <v>si</v>
      </c>
    </row>
    <row r="13" spans="1:4" ht="30" x14ac:dyDescent="0.25">
      <c r="A13" s="2" t="s">
        <v>716</v>
      </c>
      <c r="B13" s="2" t="s">
        <v>716</v>
      </c>
      <c r="D13" t="str">
        <f t="shared" si="0"/>
        <v>si</v>
      </c>
    </row>
    <row r="14" spans="1:4" ht="60" x14ac:dyDescent="0.25">
      <c r="A14" s="2" t="s">
        <v>490</v>
      </c>
      <c r="B14" s="2" t="s">
        <v>490</v>
      </c>
      <c r="D14" t="str">
        <f t="shared" si="0"/>
        <v>si</v>
      </c>
    </row>
    <row r="15" spans="1:4" ht="45" x14ac:dyDescent="0.25">
      <c r="A15" s="2" t="s">
        <v>725</v>
      </c>
      <c r="B15" s="2" t="s">
        <v>725</v>
      </c>
      <c r="D15" t="str">
        <f t="shared" si="0"/>
        <v>si</v>
      </c>
    </row>
    <row r="16" spans="1:4" ht="30" x14ac:dyDescent="0.25">
      <c r="A16" s="2" t="s">
        <v>721</v>
      </c>
      <c r="B16" s="2" t="s">
        <v>721</v>
      </c>
      <c r="D16" t="str">
        <f t="shared" si="0"/>
        <v>si</v>
      </c>
    </row>
    <row r="17" spans="1:5" ht="45" x14ac:dyDescent="0.25">
      <c r="A17" s="2" t="s">
        <v>577</v>
      </c>
      <c r="B17" s="2" t="s">
        <v>577</v>
      </c>
      <c r="D17" t="str">
        <f t="shared" si="0"/>
        <v>si</v>
      </c>
    </row>
    <row r="18" spans="1:5" ht="30" x14ac:dyDescent="0.25">
      <c r="A18" s="2" t="s">
        <v>563</v>
      </c>
      <c r="B18" s="2" t="s">
        <v>563</v>
      </c>
      <c r="D18" t="str">
        <f t="shared" si="0"/>
        <v>si</v>
      </c>
    </row>
    <row r="19" spans="1:5" ht="75" x14ac:dyDescent="0.25">
      <c r="A19" s="2" t="s">
        <v>675</v>
      </c>
      <c r="B19" s="2" t="s">
        <v>675</v>
      </c>
      <c r="D19" t="str">
        <f t="shared" si="0"/>
        <v>si</v>
      </c>
    </row>
    <row r="20" spans="1:5" ht="45" x14ac:dyDescent="0.25">
      <c r="A20" s="2" t="s">
        <v>703</v>
      </c>
      <c r="B20" s="2" t="s">
        <v>703</v>
      </c>
      <c r="D20" t="str">
        <f t="shared" si="0"/>
        <v>si</v>
      </c>
    </row>
    <row r="21" spans="1:5" ht="30" x14ac:dyDescent="0.25">
      <c r="A21" s="2" t="s">
        <v>498</v>
      </c>
      <c r="B21" s="2" t="s">
        <v>498</v>
      </c>
      <c r="D21" t="str">
        <f t="shared" si="0"/>
        <v>si</v>
      </c>
    </row>
    <row r="22" spans="1:5" ht="45" x14ac:dyDescent="0.25">
      <c r="A22" s="2" t="s">
        <v>502</v>
      </c>
      <c r="B22" s="2" t="s">
        <v>502</v>
      </c>
      <c r="D22" t="str">
        <f t="shared" si="0"/>
        <v>si</v>
      </c>
    </row>
    <row r="23" spans="1:5" ht="30" x14ac:dyDescent="0.25">
      <c r="A23" s="2" t="s">
        <v>497</v>
      </c>
      <c r="B23" s="2" t="s">
        <v>497</v>
      </c>
      <c r="D23" t="str">
        <f t="shared" si="0"/>
        <v>si</v>
      </c>
    </row>
    <row r="24" spans="1:5" ht="105" x14ac:dyDescent="0.25">
      <c r="A24" s="2" t="s">
        <v>29</v>
      </c>
      <c r="B24" s="2" t="s">
        <v>29</v>
      </c>
      <c r="D24" t="str">
        <f t="shared" si="0"/>
        <v>si</v>
      </c>
    </row>
    <row r="25" spans="1:5" x14ac:dyDescent="0.25">
      <c r="A25" s="2" t="s">
        <v>625</v>
      </c>
      <c r="B25" s="2" t="s">
        <v>625</v>
      </c>
      <c r="D25" t="str">
        <f t="shared" si="0"/>
        <v>si</v>
      </c>
    </row>
    <row r="26" spans="1:5" ht="30" x14ac:dyDescent="0.25">
      <c r="A26" s="2" t="s">
        <v>591</v>
      </c>
      <c r="B26" s="2" t="s">
        <v>591</v>
      </c>
      <c r="D26" t="str">
        <f t="shared" si="0"/>
        <v>si</v>
      </c>
    </row>
    <row r="27" spans="1:5" ht="30" x14ac:dyDescent="0.25">
      <c r="A27" s="2" t="s">
        <v>642</v>
      </c>
      <c r="B27" s="2" t="s">
        <v>642</v>
      </c>
      <c r="D27" t="str">
        <f t="shared" si="0"/>
        <v>si</v>
      </c>
    </row>
    <row r="28" spans="1:5" ht="60" x14ac:dyDescent="0.25">
      <c r="A28" s="2" t="s">
        <v>740</v>
      </c>
      <c r="B28" s="24" t="s">
        <v>741</v>
      </c>
      <c r="D28" t="str">
        <f t="shared" si="0"/>
        <v>si</v>
      </c>
    </row>
    <row r="29" spans="1:5" ht="60" x14ac:dyDescent="0.25">
      <c r="A29" s="2" t="s">
        <v>410</v>
      </c>
      <c r="B29" s="2" t="s">
        <v>410</v>
      </c>
      <c r="D29" t="str">
        <f t="shared" si="0"/>
        <v>si</v>
      </c>
    </row>
    <row r="30" spans="1:5" ht="30" x14ac:dyDescent="0.25">
      <c r="A30" s="2" t="s">
        <v>685</v>
      </c>
      <c r="B30" s="2" t="s">
        <v>685</v>
      </c>
      <c r="D30" t="str">
        <f t="shared" si="0"/>
        <v>si</v>
      </c>
    </row>
    <row r="31" spans="1:5" ht="30" x14ac:dyDescent="0.25">
      <c r="A31" s="2" t="s">
        <v>211</v>
      </c>
      <c r="B31" s="2" t="s">
        <v>211</v>
      </c>
      <c r="D31" t="str">
        <f t="shared" si="0"/>
        <v>si</v>
      </c>
    </row>
    <row r="32" spans="1:5" ht="60" x14ac:dyDescent="0.25">
      <c r="A32" s="28" t="s">
        <v>19</v>
      </c>
      <c r="B32" s="25"/>
      <c r="D32" s="23" t="str">
        <f t="shared" si="0"/>
        <v>no</v>
      </c>
      <c r="E32">
        <v>11233</v>
      </c>
    </row>
    <row r="33" spans="1:4" ht="75" x14ac:dyDescent="0.25">
      <c r="A33" s="2" t="s">
        <v>483</v>
      </c>
      <c r="B33" s="2" t="s">
        <v>483</v>
      </c>
      <c r="D33" t="str">
        <f t="shared" si="0"/>
        <v>si</v>
      </c>
    </row>
    <row r="34" spans="1:4" ht="30" x14ac:dyDescent="0.25">
      <c r="A34" s="2" t="s">
        <v>731</v>
      </c>
      <c r="B34" s="2" t="s">
        <v>731</v>
      </c>
      <c r="D34" t="str">
        <f t="shared" si="0"/>
        <v>si</v>
      </c>
    </row>
    <row r="35" spans="1:4" ht="90" x14ac:dyDescent="0.25">
      <c r="A35" s="2" t="s">
        <v>568</v>
      </c>
      <c r="B35" s="2" t="s">
        <v>568</v>
      </c>
      <c r="D35" t="str">
        <f t="shared" si="0"/>
        <v>si</v>
      </c>
    </row>
    <row r="36" spans="1:4" ht="30" x14ac:dyDescent="0.25">
      <c r="A36" s="2" t="s">
        <v>597</v>
      </c>
      <c r="B36" s="2" t="s">
        <v>597</v>
      </c>
      <c r="D36" t="str">
        <f t="shared" si="0"/>
        <v>si</v>
      </c>
    </row>
    <row r="37" spans="1:4" ht="30" x14ac:dyDescent="0.25">
      <c r="A37" s="2" t="s">
        <v>600</v>
      </c>
      <c r="B37" s="2" t="s">
        <v>600</v>
      </c>
      <c r="D37" t="str">
        <f t="shared" si="0"/>
        <v>si</v>
      </c>
    </row>
    <row r="38" spans="1:4" ht="30" x14ac:dyDescent="0.25">
      <c r="A38" s="2" t="s">
        <v>727</v>
      </c>
      <c r="B38" s="2" t="s">
        <v>727</v>
      </c>
      <c r="D38" t="str">
        <f t="shared" si="0"/>
        <v>si</v>
      </c>
    </row>
    <row r="39" spans="1:4" ht="45" x14ac:dyDescent="0.25">
      <c r="A39" s="2" t="s">
        <v>728</v>
      </c>
      <c r="B39" s="2" t="s">
        <v>728</v>
      </c>
      <c r="D39" t="str">
        <f t="shared" si="0"/>
        <v>si</v>
      </c>
    </row>
    <row r="40" spans="1:4" ht="75" x14ac:dyDescent="0.25">
      <c r="A40" s="2" t="s">
        <v>192</v>
      </c>
      <c r="B40" s="2" t="s">
        <v>192</v>
      </c>
      <c r="D40" t="str">
        <f t="shared" si="0"/>
        <v>si</v>
      </c>
    </row>
    <row r="41" spans="1:4" ht="30" x14ac:dyDescent="0.25">
      <c r="A41" s="2" t="s">
        <v>686</v>
      </c>
      <c r="B41" s="2" t="s">
        <v>686</v>
      </c>
      <c r="D41" t="str">
        <f t="shared" si="0"/>
        <v>si</v>
      </c>
    </row>
    <row r="42" spans="1:4" ht="30" x14ac:dyDescent="0.25">
      <c r="A42" s="2" t="s">
        <v>585</v>
      </c>
      <c r="B42" s="2" t="s">
        <v>585</v>
      </c>
      <c r="D42" t="str">
        <f t="shared" si="0"/>
        <v>si</v>
      </c>
    </row>
    <row r="43" spans="1:4" ht="72" x14ac:dyDescent="0.25">
      <c r="A43" s="26" t="s">
        <v>742</v>
      </c>
      <c r="B43" s="26" t="s">
        <v>742</v>
      </c>
      <c r="D43" t="str">
        <f t="shared" si="0"/>
        <v>si</v>
      </c>
    </row>
    <row r="44" spans="1:4" ht="45" x14ac:dyDescent="0.25">
      <c r="A44" s="2" t="s">
        <v>617</v>
      </c>
      <c r="B44" s="2" t="s">
        <v>617</v>
      </c>
      <c r="D44" t="str">
        <f t="shared" si="0"/>
        <v>si</v>
      </c>
    </row>
    <row r="45" spans="1:4" ht="60" x14ac:dyDescent="0.25">
      <c r="A45" s="2" t="s">
        <v>142</v>
      </c>
      <c r="B45" s="2" t="s">
        <v>142</v>
      </c>
      <c r="D45" t="str">
        <f t="shared" si="0"/>
        <v>si</v>
      </c>
    </row>
    <row r="46" spans="1:4" ht="45" x14ac:dyDescent="0.25">
      <c r="A46" s="2" t="s">
        <v>553</v>
      </c>
      <c r="B46" s="2" t="s">
        <v>553</v>
      </c>
      <c r="D46" t="str">
        <f t="shared" si="0"/>
        <v>si</v>
      </c>
    </row>
    <row r="47" spans="1:4" ht="45" x14ac:dyDescent="0.25">
      <c r="A47" s="2" t="s">
        <v>547</v>
      </c>
      <c r="B47" s="2" t="s">
        <v>547</v>
      </c>
      <c r="D47" t="str">
        <f t="shared" si="0"/>
        <v>si</v>
      </c>
    </row>
    <row r="48" spans="1:4" ht="45" x14ac:dyDescent="0.25">
      <c r="A48" s="2" t="s">
        <v>143</v>
      </c>
      <c r="B48" s="2" t="s">
        <v>143</v>
      </c>
      <c r="D48" t="str">
        <f t="shared" si="0"/>
        <v>si</v>
      </c>
    </row>
    <row r="49" spans="1:5" ht="30" x14ac:dyDescent="0.25">
      <c r="A49" s="2" t="s">
        <v>554</v>
      </c>
      <c r="B49" s="2" t="s">
        <v>554</v>
      </c>
      <c r="D49" t="str">
        <f t="shared" si="0"/>
        <v>si</v>
      </c>
    </row>
    <row r="50" spans="1:5" ht="90" x14ac:dyDescent="0.25">
      <c r="A50" s="2" t="s">
        <v>314</v>
      </c>
      <c r="B50" s="2" t="s">
        <v>314</v>
      </c>
      <c r="D50" t="str">
        <f t="shared" si="0"/>
        <v>si</v>
      </c>
    </row>
    <row r="51" spans="1:5" ht="30" x14ac:dyDescent="0.25">
      <c r="A51" s="2" t="s">
        <v>572</v>
      </c>
      <c r="B51" s="2" t="s">
        <v>572</v>
      </c>
      <c r="D51" t="str">
        <f t="shared" si="0"/>
        <v>si</v>
      </c>
    </row>
    <row r="52" spans="1:5" ht="75" x14ac:dyDescent="0.25">
      <c r="A52" s="2" t="s">
        <v>358</v>
      </c>
      <c r="B52" s="2" t="s">
        <v>358</v>
      </c>
      <c r="D52" t="str">
        <f t="shared" si="0"/>
        <v>si</v>
      </c>
    </row>
    <row r="53" spans="1:5" ht="45" x14ac:dyDescent="0.25">
      <c r="A53" s="2" t="s">
        <v>213</v>
      </c>
      <c r="B53" s="2" t="s">
        <v>213</v>
      </c>
      <c r="D53" t="str">
        <f t="shared" si="0"/>
        <v>si</v>
      </c>
    </row>
    <row r="54" spans="1:5" ht="45" x14ac:dyDescent="0.25">
      <c r="A54" s="28" t="s">
        <v>743</v>
      </c>
      <c r="B54" s="25"/>
      <c r="D54" s="23" t="str">
        <f t="shared" si="0"/>
        <v>no</v>
      </c>
      <c r="E54">
        <v>11141</v>
      </c>
    </row>
    <row r="55" spans="1:5" ht="45" x14ac:dyDescent="0.25">
      <c r="A55" s="2" t="s">
        <v>643</v>
      </c>
      <c r="B55" s="2" t="s">
        <v>643</v>
      </c>
      <c r="D55" t="str">
        <f t="shared" si="0"/>
        <v>si</v>
      </c>
    </row>
    <row r="56" spans="1:5" ht="60" x14ac:dyDescent="0.25">
      <c r="A56" s="2" t="s">
        <v>193</v>
      </c>
      <c r="B56" s="2" t="s">
        <v>193</v>
      </c>
      <c r="D56" t="str">
        <f t="shared" si="0"/>
        <v>si</v>
      </c>
    </row>
    <row r="57" spans="1:5" ht="45" x14ac:dyDescent="0.25">
      <c r="A57" s="2" t="s">
        <v>708</v>
      </c>
      <c r="B57" s="2" t="s">
        <v>708</v>
      </c>
      <c r="D57" t="str">
        <f t="shared" si="0"/>
        <v>si</v>
      </c>
    </row>
    <row r="58" spans="1:5" ht="30" x14ac:dyDescent="0.25">
      <c r="A58" s="2" t="s">
        <v>744</v>
      </c>
      <c r="B58" s="2" t="s">
        <v>744</v>
      </c>
      <c r="D58" t="str">
        <f t="shared" si="0"/>
        <v>si</v>
      </c>
    </row>
    <row r="59" spans="1:5" ht="30" x14ac:dyDescent="0.25">
      <c r="A59" s="2" t="s">
        <v>527</v>
      </c>
      <c r="B59" s="2" t="s">
        <v>527</v>
      </c>
      <c r="D59" t="str">
        <f t="shared" si="0"/>
        <v>si</v>
      </c>
    </row>
    <row r="60" spans="1:5" ht="45" x14ac:dyDescent="0.25">
      <c r="A60" s="2" t="s">
        <v>552</v>
      </c>
      <c r="B60" s="2" t="s">
        <v>552</v>
      </c>
      <c r="D60" t="str">
        <f t="shared" si="0"/>
        <v>si</v>
      </c>
    </row>
    <row r="61" spans="1:5" ht="30" x14ac:dyDescent="0.25">
      <c r="A61" s="2" t="s">
        <v>555</v>
      </c>
      <c r="B61" s="2" t="s">
        <v>555</v>
      </c>
      <c r="D61" t="str">
        <f t="shared" si="0"/>
        <v>si</v>
      </c>
    </row>
    <row r="62" spans="1:5" ht="45" x14ac:dyDescent="0.25">
      <c r="A62" s="2" t="s">
        <v>593</v>
      </c>
      <c r="B62" s="2" t="s">
        <v>593</v>
      </c>
      <c r="D62" t="str">
        <f t="shared" si="0"/>
        <v>si</v>
      </c>
    </row>
    <row r="63" spans="1:5" ht="45" x14ac:dyDescent="0.25">
      <c r="A63" s="2" t="s">
        <v>683</v>
      </c>
      <c r="B63" s="2" t="s">
        <v>683</v>
      </c>
      <c r="D63" t="str">
        <f t="shared" si="0"/>
        <v>si</v>
      </c>
    </row>
    <row r="64" spans="1:5" ht="45" x14ac:dyDescent="0.25">
      <c r="A64" s="2" t="s">
        <v>500</v>
      </c>
      <c r="B64" s="2" t="s">
        <v>500</v>
      </c>
      <c r="D64" t="str">
        <f t="shared" si="0"/>
        <v>si</v>
      </c>
    </row>
    <row r="65" spans="1:4" ht="45" x14ac:dyDescent="0.25">
      <c r="A65" s="2" t="s">
        <v>559</v>
      </c>
      <c r="B65" s="2" t="s">
        <v>559</v>
      </c>
      <c r="D65" t="str">
        <f t="shared" si="0"/>
        <v>si</v>
      </c>
    </row>
    <row r="66" spans="1:4" ht="45" x14ac:dyDescent="0.25">
      <c r="A66" s="2" t="s">
        <v>276</v>
      </c>
      <c r="B66" s="2" t="s">
        <v>276</v>
      </c>
      <c r="D66" t="str">
        <f t="shared" ref="D66:D110" si="1">+IF(A66=B66,"si","no")</f>
        <v>si</v>
      </c>
    </row>
    <row r="67" spans="1:4" ht="60" x14ac:dyDescent="0.25">
      <c r="A67" s="2" t="s">
        <v>400</v>
      </c>
      <c r="B67" s="2" t="s">
        <v>400</v>
      </c>
      <c r="D67" t="str">
        <f t="shared" si="1"/>
        <v>si</v>
      </c>
    </row>
    <row r="68" spans="1:4" ht="30" x14ac:dyDescent="0.25">
      <c r="A68" s="2" t="s">
        <v>663</v>
      </c>
      <c r="B68" s="2" t="s">
        <v>663</v>
      </c>
      <c r="D68" t="str">
        <f t="shared" si="1"/>
        <v>si</v>
      </c>
    </row>
    <row r="69" spans="1:4" ht="45" x14ac:dyDescent="0.25">
      <c r="A69" s="2" t="s">
        <v>571</v>
      </c>
      <c r="B69" s="2" t="s">
        <v>571</v>
      </c>
      <c r="D69" t="str">
        <f t="shared" si="1"/>
        <v>si</v>
      </c>
    </row>
    <row r="70" spans="1:4" ht="30" x14ac:dyDescent="0.25">
      <c r="A70" s="2" t="s">
        <v>615</v>
      </c>
      <c r="B70" s="2" t="s">
        <v>615</v>
      </c>
      <c r="D70" t="str">
        <f t="shared" si="1"/>
        <v>si</v>
      </c>
    </row>
    <row r="71" spans="1:4" ht="30" x14ac:dyDescent="0.25">
      <c r="A71" s="2" t="s">
        <v>494</v>
      </c>
      <c r="B71" s="2" t="s">
        <v>494</v>
      </c>
      <c r="D71" t="str">
        <f t="shared" si="1"/>
        <v>si</v>
      </c>
    </row>
    <row r="72" spans="1:4" x14ac:dyDescent="0.25">
      <c r="A72" s="2" t="s">
        <v>669</v>
      </c>
      <c r="B72" s="2" t="s">
        <v>669</v>
      </c>
      <c r="D72" t="str">
        <f t="shared" si="1"/>
        <v>si</v>
      </c>
    </row>
    <row r="73" spans="1:4" ht="75" x14ac:dyDescent="0.25">
      <c r="A73" s="2" t="s">
        <v>247</v>
      </c>
      <c r="B73" s="2" t="s">
        <v>247</v>
      </c>
      <c r="D73" t="str">
        <f t="shared" si="1"/>
        <v>si</v>
      </c>
    </row>
    <row r="74" spans="1:4" ht="75" x14ac:dyDescent="0.25">
      <c r="A74" s="2" t="s">
        <v>144</v>
      </c>
      <c r="B74" s="2" t="s">
        <v>144</v>
      </c>
      <c r="D74" t="str">
        <f t="shared" si="1"/>
        <v>si</v>
      </c>
    </row>
    <row r="75" spans="1:4" x14ac:dyDescent="0.25">
      <c r="A75" s="2" t="s">
        <v>537</v>
      </c>
      <c r="B75" s="2" t="s">
        <v>537</v>
      </c>
      <c r="D75" t="str">
        <f t="shared" si="1"/>
        <v>si</v>
      </c>
    </row>
    <row r="76" spans="1:4" ht="30" x14ac:dyDescent="0.25">
      <c r="A76" s="2" t="s">
        <v>626</v>
      </c>
      <c r="B76" s="2" t="s">
        <v>626</v>
      </c>
      <c r="D76" t="str">
        <f t="shared" si="1"/>
        <v>si</v>
      </c>
    </row>
    <row r="77" spans="1:4" ht="30" x14ac:dyDescent="0.25">
      <c r="A77" s="2" t="s">
        <v>700</v>
      </c>
      <c r="B77" s="2" t="s">
        <v>700</v>
      </c>
      <c r="D77" t="str">
        <f t="shared" si="1"/>
        <v>si</v>
      </c>
    </row>
    <row r="78" spans="1:4" ht="45" x14ac:dyDescent="0.25">
      <c r="A78" s="2" t="s">
        <v>311</v>
      </c>
      <c r="B78" s="2" t="s">
        <v>311</v>
      </c>
      <c r="D78" t="str">
        <f t="shared" si="1"/>
        <v>si</v>
      </c>
    </row>
    <row r="79" spans="1:4" ht="105" x14ac:dyDescent="0.25">
      <c r="A79" s="2" t="s">
        <v>380</v>
      </c>
      <c r="B79" s="2" t="s">
        <v>380</v>
      </c>
      <c r="D79" t="str">
        <f t="shared" si="1"/>
        <v>si</v>
      </c>
    </row>
    <row r="80" spans="1:4" ht="30" x14ac:dyDescent="0.25">
      <c r="A80" s="2" t="s">
        <v>702</v>
      </c>
      <c r="B80" s="2" t="s">
        <v>702</v>
      </c>
      <c r="D80" t="str">
        <f t="shared" si="1"/>
        <v>si</v>
      </c>
    </row>
    <row r="81" spans="1:4" ht="60" x14ac:dyDescent="0.25">
      <c r="A81" s="2" t="s">
        <v>215</v>
      </c>
      <c r="B81" s="2" t="s">
        <v>215</v>
      </c>
      <c r="D81" t="str">
        <f t="shared" si="1"/>
        <v>si</v>
      </c>
    </row>
    <row r="82" spans="1:4" ht="30" x14ac:dyDescent="0.25">
      <c r="A82" s="2" t="s">
        <v>684</v>
      </c>
      <c r="B82" s="2" t="s">
        <v>684</v>
      </c>
      <c r="D82" t="str">
        <f t="shared" si="1"/>
        <v>si</v>
      </c>
    </row>
    <row r="83" spans="1:4" ht="75" x14ac:dyDescent="0.25">
      <c r="A83" s="2" t="s">
        <v>217</v>
      </c>
      <c r="B83" s="2" t="s">
        <v>217</v>
      </c>
      <c r="D83" t="str">
        <f t="shared" si="1"/>
        <v>si</v>
      </c>
    </row>
    <row r="84" spans="1:4" ht="60" x14ac:dyDescent="0.25">
      <c r="A84" s="2" t="s">
        <v>605</v>
      </c>
      <c r="B84" s="2" t="s">
        <v>605</v>
      </c>
      <c r="D84" t="str">
        <f t="shared" si="1"/>
        <v>si</v>
      </c>
    </row>
    <row r="85" spans="1:4" ht="60" x14ac:dyDescent="0.25">
      <c r="A85" s="2" t="s">
        <v>566</v>
      </c>
      <c r="B85" s="2" t="s">
        <v>566</v>
      </c>
      <c r="D85" t="str">
        <f t="shared" si="1"/>
        <v>si</v>
      </c>
    </row>
    <row r="86" spans="1:4" ht="45" x14ac:dyDescent="0.25">
      <c r="A86" s="2" t="s">
        <v>342</v>
      </c>
      <c r="B86" s="2" t="s">
        <v>342</v>
      </c>
      <c r="D86" t="str">
        <f t="shared" si="1"/>
        <v>si</v>
      </c>
    </row>
    <row r="87" spans="1:4" ht="30" x14ac:dyDescent="0.25">
      <c r="A87" s="2" t="s">
        <v>666</v>
      </c>
      <c r="B87" s="2" t="s">
        <v>666</v>
      </c>
      <c r="D87" t="str">
        <f t="shared" si="1"/>
        <v>si</v>
      </c>
    </row>
    <row r="88" spans="1:4" ht="30" x14ac:dyDescent="0.25">
      <c r="A88" s="2" t="s">
        <v>603</v>
      </c>
      <c r="B88" s="2" t="s">
        <v>603</v>
      </c>
      <c r="D88" t="str">
        <f t="shared" si="1"/>
        <v>si</v>
      </c>
    </row>
    <row r="89" spans="1:4" ht="30" x14ac:dyDescent="0.25">
      <c r="A89" s="2" t="s">
        <v>576</v>
      </c>
      <c r="B89" s="2" t="s">
        <v>576</v>
      </c>
      <c r="D89" t="str">
        <f t="shared" si="1"/>
        <v>si</v>
      </c>
    </row>
    <row r="90" spans="1:4" ht="45" x14ac:dyDescent="0.25">
      <c r="A90" s="2" t="s">
        <v>657</v>
      </c>
      <c r="B90" s="2" t="s">
        <v>657</v>
      </c>
      <c r="D90" t="str">
        <f t="shared" si="1"/>
        <v>si</v>
      </c>
    </row>
    <row r="91" spans="1:4" ht="30" x14ac:dyDescent="0.25">
      <c r="A91" s="2" t="s">
        <v>652</v>
      </c>
      <c r="B91" s="2" t="s">
        <v>652</v>
      </c>
      <c r="D91" t="str">
        <f t="shared" si="1"/>
        <v>si</v>
      </c>
    </row>
    <row r="92" spans="1:4" ht="30" x14ac:dyDescent="0.25">
      <c r="A92" s="2" t="s">
        <v>533</v>
      </c>
      <c r="B92" s="2" t="s">
        <v>533</v>
      </c>
      <c r="D92" t="str">
        <f t="shared" si="1"/>
        <v>si</v>
      </c>
    </row>
    <row r="93" spans="1:4" ht="30" x14ac:dyDescent="0.25">
      <c r="A93" s="2" t="s">
        <v>723</v>
      </c>
      <c r="B93" s="2" t="s">
        <v>723</v>
      </c>
      <c r="D93" t="str">
        <f t="shared" si="1"/>
        <v>si</v>
      </c>
    </row>
    <row r="94" spans="1:4" ht="45" x14ac:dyDescent="0.25">
      <c r="A94" s="22" t="s">
        <v>745</v>
      </c>
      <c r="B94" s="22" t="s">
        <v>745</v>
      </c>
      <c r="D94" t="str">
        <f t="shared" si="1"/>
        <v>si</v>
      </c>
    </row>
    <row r="95" spans="1:4" ht="45" x14ac:dyDescent="0.25">
      <c r="A95" s="22" t="s">
        <v>746</v>
      </c>
      <c r="B95" s="26" t="s">
        <v>746</v>
      </c>
      <c r="D95" t="str">
        <f t="shared" si="1"/>
        <v>si</v>
      </c>
    </row>
    <row r="96" spans="1:4" ht="30" x14ac:dyDescent="0.25">
      <c r="A96" s="2" t="s">
        <v>529</v>
      </c>
      <c r="B96" s="2" t="s">
        <v>529</v>
      </c>
      <c r="D96" t="str">
        <f t="shared" si="1"/>
        <v>si</v>
      </c>
    </row>
    <row r="97" spans="1:5" ht="60" x14ac:dyDescent="0.25">
      <c r="A97" s="2" t="s">
        <v>747</v>
      </c>
      <c r="B97" s="2" t="s">
        <v>650</v>
      </c>
      <c r="D97" t="str">
        <f t="shared" si="1"/>
        <v>si</v>
      </c>
    </row>
    <row r="98" spans="1:5" ht="60" x14ac:dyDescent="0.25">
      <c r="A98" s="2" t="s">
        <v>651</v>
      </c>
      <c r="B98" s="2" t="s">
        <v>651</v>
      </c>
      <c r="D98" t="str">
        <f t="shared" si="1"/>
        <v>si</v>
      </c>
    </row>
    <row r="99" spans="1:5" ht="30" x14ac:dyDescent="0.25">
      <c r="A99" s="2" t="s">
        <v>660</v>
      </c>
      <c r="B99" s="2" t="s">
        <v>660</v>
      </c>
      <c r="D99" t="str">
        <f t="shared" si="1"/>
        <v>si</v>
      </c>
    </row>
    <row r="100" spans="1:5" ht="45" x14ac:dyDescent="0.25">
      <c r="A100" s="2" t="s">
        <v>524</v>
      </c>
      <c r="B100" s="2" t="s">
        <v>524</v>
      </c>
      <c r="D100" t="str">
        <f t="shared" si="1"/>
        <v>si</v>
      </c>
    </row>
    <row r="101" spans="1:5" ht="105" x14ac:dyDescent="0.25">
      <c r="A101" s="2" t="s">
        <v>343</v>
      </c>
      <c r="B101" s="2" t="s">
        <v>343</v>
      </c>
      <c r="D101" t="str">
        <f t="shared" si="1"/>
        <v>si</v>
      </c>
    </row>
    <row r="102" spans="1:5" ht="45" x14ac:dyDescent="0.25">
      <c r="A102" s="28" t="s">
        <v>748</v>
      </c>
      <c r="B102" s="25"/>
      <c r="D102" t="str">
        <f t="shared" si="1"/>
        <v>no</v>
      </c>
      <c r="E102">
        <v>3531</v>
      </c>
    </row>
    <row r="103" spans="1:5" ht="30" x14ac:dyDescent="0.25">
      <c r="A103" s="2" t="s">
        <v>735</v>
      </c>
      <c r="B103" s="2" t="s">
        <v>735</v>
      </c>
      <c r="D103" t="str">
        <f t="shared" si="1"/>
        <v>si</v>
      </c>
    </row>
    <row r="104" spans="1:5" ht="30" x14ac:dyDescent="0.25">
      <c r="A104" s="2" t="s">
        <v>557</v>
      </c>
      <c r="B104" s="2" t="s">
        <v>557</v>
      </c>
      <c r="D104" t="str">
        <f t="shared" si="1"/>
        <v>si</v>
      </c>
    </row>
    <row r="105" spans="1:5" ht="30" x14ac:dyDescent="0.25">
      <c r="A105" s="2" t="s">
        <v>556</v>
      </c>
      <c r="B105" s="2" t="s">
        <v>556</v>
      </c>
      <c r="D105" t="str">
        <f t="shared" si="1"/>
        <v>si</v>
      </c>
    </row>
    <row r="106" spans="1:5" ht="45" x14ac:dyDescent="0.25">
      <c r="A106" s="2" t="s">
        <v>726</v>
      </c>
      <c r="B106" s="2" t="s">
        <v>726</v>
      </c>
      <c r="D106" t="str">
        <f t="shared" si="1"/>
        <v>si</v>
      </c>
    </row>
    <row r="107" spans="1:5" ht="45" x14ac:dyDescent="0.25">
      <c r="A107" s="2" t="s">
        <v>673</v>
      </c>
      <c r="B107" s="2" t="s">
        <v>673</v>
      </c>
      <c r="D107" t="str">
        <f t="shared" si="1"/>
        <v>si</v>
      </c>
    </row>
    <row r="108" spans="1:5" ht="30" x14ac:dyDescent="0.25">
      <c r="A108" s="2" t="s">
        <v>584</v>
      </c>
      <c r="B108" s="2" t="s">
        <v>584</v>
      </c>
      <c r="D108" t="str">
        <f t="shared" si="1"/>
        <v>si</v>
      </c>
    </row>
    <row r="109" spans="1:5" ht="30" x14ac:dyDescent="0.25">
      <c r="A109" s="2" t="s">
        <v>535</v>
      </c>
      <c r="B109" s="2" t="s">
        <v>535</v>
      </c>
      <c r="D109" t="str">
        <f t="shared" si="1"/>
        <v>si</v>
      </c>
    </row>
    <row r="110" spans="1:5" ht="30" x14ac:dyDescent="0.25">
      <c r="A110" s="2" t="s">
        <v>450</v>
      </c>
      <c r="B110" s="2" t="s">
        <v>450</v>
      </c>
      <c r="D110" t="str">
        <f t="shared" si="1"/>
        <v>si</v>
      </c>
    </row>
    <row r="111" spans="1:5" ht="30" x14ac:dyDescent="0.25">
      <c r="A111" s="25"/>
      <c r="B111" s="2" t="s">
        <v>714</v>
      </c>
      <c r="D111" t="str">
        <f>+IF(A112=B111,"si","no")</f>
        <v>no</v>
      </c>
    </row>
    <row r="112" spans="1:5" ht="29.25" x14ac:dyDescent="0.25">
      <c r="A112" s="26" t="s">
        <v>672</v>
      </c>
      <c r="B112" s="26" t="s">
        <v>672</v>
      </c>
      <c r="D112" t="str">
        <f>+IF(A112=B112,"si","no")</f>
        <v>si</v>
      </c>
    </row>
    <row r="113" spans="1:4" ht="30" x14ac:dyDescent="0.25">
      <c r="A113" s="2" t="s">
        <v>598</v>
      </c>
      <c r="B113" s="2" t="s">
        <v>598</v>
      </c>
      <c r="D113" t="str">
        <f t="shared" ref="D113:D122" si="2">+IF(A113=B113,"si","no")</f>
        <v>si</v>
      </c>
    </row>
    <row r="114" spans="1:4" ht="60" x14ac:dyDescent="0.25">
      <c r="A114" s="2" t="s">
        <v>631</v>
      </c>
      <c r="B114" s="2" t="s">
        <v>631</v>
      </c>
      <c r="D114" t="str">
        <f t="shared" si="2"/>
        <v>si</v>
      </c>
    </row>
    <row r="115" spans="1:4" ht="30" x14ac:dyDescent="0.25">
      <c r="A115" s="2" t="s">
        <v>733</v>
      </c>
      <c r="B115" s="2" t="s">
        <v>733</v>
      </c>
      <c r="D115" t="str">
        <f t="shared" si="2"/>
        <v>si</v>
      </c>
    </row>
    <row r="116" spans="1:4" ht="45" x14ac:dyDescent="0.25">
      <c r="A116" s="2" t="s">
        <v>658</v>
      </c>
      <c r="B116" s="2" t="s">
        <v>658</v>
      </c>
      <c r="D116" t="str">
        <f t="shared" si="2"/>
        <v>si</v>
      </c>
    </row>
    <row r="117" spans="1:4" ht="45" x14ac:dyDescent="0.25">
      <c r="A117" s="2" t="s">
        <v>381</v>
      </c>
      <c r="B117" s="2" t="s">
        <v>381</v>
      </c>
      <c r="D117" t="str">
        <f t="shared" si="2"/>
        <v>si</v>
      </c>
    </row>
    <row r="118" spans="1:4" ht="45" x14ac:dyDescent="0.25">
      <c r="A118" s="2" t="s">
        <v>654</v>
      </c>
      <c r="B118" s="2" t="s">
        <v>654</v>
      </c>
      <c r="D118" t="str">
        <f t="shared" si="2"/>
        <v>si</v>
      </c>
    </row>
    <row r="119" spans="1:4" ht="45" x14ac:dyDescent="0.25">
      <c r="A119" s="2" t="s">
        <v>719</v>
      </c>
      <c r="B119" s="2" t="s">
        <v>719</v>
      </c>
      <c r="D119" t="str">
        <f t="shared" si="2"/>
        <v>si</v>
      </c>
    </row>
    <row r="120" spans="1:4" ht="30" x14ac:dyDescent="0.25">
      <c r="A120" s="2" t="s">
        <v>646</v>
      </c>
      <c r="B120" s="2" t="s">
        <v>646</v>
      </c>
      <c r="D120" t="str">
        <f t="shared" si="2"/>
        <v>si</v>
      </c>
    </row>
    <row r="121" spans="1:4" x14ac:dyDescent="0.25">
      <c r="A121" s="2" t="s">
        <v>558</v>
      </c>
      <c r="B121" s="2" t="s">
        <v>558</v>
      </c>
      <c r="D121" t="str">
        <f t="shared" si="2"/>
        <v>si</v>
      </c>
    </row>
    <row r="122" spans="1:4" ht="60" x14ac:dyDescent="0.25">
      <c r="A122" s="2" t="s">
        <v>570</v>
      </c>
      <c r="B122" s="2" t="s">
        <v>570</v>
      </c>
      <c r="D122" t="str">
        <f t="shared" si="2"/>
        <v>si</v>
      </c>
    </row>
    <row r="123" spans="1:4" ht="45" x14ac:dyDescent="0.25">
      <c r="A123" s="2" t="s">
        <v>749</v>
      </c>
      <c r="B123" s="25"/>
      <c r="D123" t="str">
        <f>+IF(A123=B123,"si","no")</f>
        <v>no</v>
      </c>
    </row>
    <row r="124" spans="1:4" ht="45" x14ac:dyDescent="0.25">
      <c r="A124" s="22" t="s">
        <v>327</v>
      </c>
      <c r="B124" s="26" t="s">
        <v>327</v>
      </c>
      <c r="D124" t="str">
        <f>+IF(A124=B124,"si","no")</f>
        <v>si</v>
      </c>
    </row>
    <row r="125" spans="1:4" ht="60" x14ac:dyDescent="0.25">
      <c r="A125" s="24" t="s">
        <v>574</v>
      </c>
      <c r="B125" s="2" t="s">
        <v>574</v>
      </c>
      <c r="D125" t="str">
        <f t="shared" ref="D125:D132" si="3">+IF(A125=B125,"si","no")</f>
        <v>si</v>
      </c>
    </row>
    <row r="126" spans="1:4" ht="45" x14ac:dyDescent="0.25">
      <c r="A126" s="2" t="s">
        <v>677</v>
      </c>
      <c r="B126" s="2" t="s">
        <v>677</v>
      </c>
      <c r="D126" t="str">
        <f t="shared" si="3"/>
        <v>si</v>
      </c>
    </row>
    <row r="127" spans="1:4" ht="45" x14ac:dyDescent="0.25">
      <c r="A127" s="2" t="s">
        <v>90</v>
      </c>
      <c r="B127" s="2" t="s">
        <v>90</v>
      </c>
      <c r="D127" t="str">
        <f t="shared" si="3"/>
        <v>si</v>
      </c>
    </row>
    <row r="128" spans="1:4" ht="60" x14ac:dyDescent="0.25">
      <c r="A128" s="2" t="s">
        <v>488</v>
      </c>
      <c r="B128" s="2" t="s">
        <v>488</v>
      </c>
      <c r="D128" t="str">
        <f t="shared" si="3"/>
        <v>si</v>
      </c>
    </row>
    <row r="129" spans="1:4" ht="30" x14ac:dyDescent="0.25">
      <c r="A129" s="2" t="s">
        <v>520</v>
      </c>
      <c r="B129" s="2" t="s">
        <v>520</v>
      </c>
      <c r="D129" t="str">
        <f t="shared" si="3"/>
        <v>si</v>
      </c>
    </row>
    <row r="130" spans="1:4" ht="30" x14ac:dyDescent="0.25">
      <c r="A130" s="2" t="s">
        <v>682</v>
      </c>
      <c r="B130" s="2" t="s">
        <v>682</v>
      </c>
      <c r="D130" t="str">
        <f t="shared" si="3"/>
        <v>si</v>
      </c>
    </row>
    <row r="131" spans="1:4" ht="60" x14ac:dyDescent="0.25">
      <c r="A131" s="2" t="s">
        <v>564</v>
      </c>
      <c r="B131" s="2" t="s">
        <v>564</v>
      </c>
      <c r="D131" t="str">
        <f t="shared" si="3"/>
        <v>si</v>
      </c>
    </row>
    <row r="132" spans="1:4" ht="30" x14ac:dyDescent="0.25">
      <c r="A132" s="2" t="s">
        <v>536</v>
      </c>
      <c r="B132" s="2" t="s">
        <v>536</v>
      </c>
      <c r="D132" t="str">
        <f t="shared" si="3"/>
        <v>si</v>
      </c>
    </row>
    <row r="133" spans="1:4" ht="75" x14ac:dyDescent="0.25">
      <c r="A133" s="2" t="s">
        <v>97</v>
      </c>
      <c r="B133" s="25"/>
      <c r="D133" t="str">
        <f>+IF(A133=B133,"si","no")</f>
        <v>no</v>
      </c>
    </row>
    <row r="134" spans="1:4" ht="60" x14ac:dyDescent="0.25">
      <c r="A134" s="2" t="s">
        <v>33</v>
      </c>
      <c r="B134" s="2" t="s">
        <v>33</v>
      </c>
      <c r="D134" t="str">
        <f t="shared" ref="D134:D144" si="4">+IF(A134=B134,"si","no")</f>
        <v>si</v>
      </c>
    </row>
    <row r="135" spans="1:4" ht="60" x14ac:dyDescent="0.25">
      <c r="A135" s="2" t="s">
        <v>155</v>
      </c>
      <c r="B135" s="2" t="s">
        <v>155</v>
      </c>
      <c r="D135" t="str">
        <f t="shared" si="4"/>
        <v>si</v>
      </c>
    </row>
    <row r="136" spans="1:4" ht="60" x14ac:dyDescent="0.25">
      <c r="A136" s="2" t="s">
        <v>344</v>
      </c>
      <c r="B136" s="2" t="s">
        <v>344</v>
      </c>
      <c r="D136" t="str">
        <f t="shared" si="4"/>
        <v>si</v>
      </c>
    </row>
    <row r="137" spans="1:4" ht="45" x14ac:dyDescent="0.25">
      <c r="A137" s="2" t="s">
        <v>374</v>
      </c>
      <c r="B137" s="2" t="s">
        <v>374</v>
      </c>
      <c r="D137" t="str">
        <f t="shared" si="4"/>
        <v>si</v>
      </c>
    </row>
    <row r="138" spans="1:4" ht="30" x14ac:dyDescent="0.25">
      <c r="A138" s="2" t="s">
        <v>578</v>
      </c>
      <c r="B138" s="2" t="s">
        <v>578</v>
      </c>
      <c r="D138" t="str">
        <f t="shared" si="4"/>
        <v>si</v>
      </c>
    </row>
    <row r="139" spans="1:4" ht="60" x14ac:dyDescent="0.25">
      <c r="A139" s="2" t="s">
        <v>315</v>
      </c>
      <c r="B139" s="2" t="s">
        <v>315</v>
      </c>
      <c r="D139" t="str">
        <f t="shared" si="4"/>
        <v>si</v>
      </c>
    </row>
    <row r="140" spans="1:4" x14ac:dyDescent="0.25">
      <c r="A140" s="2" t="s">
        <v>528</v>
      </c>
      <c r="B140" s="2" t="s">
        <v>528</v>
      </c>
      <c r="D140" t="str">
        <f t="shared" si="4"/>
        <v>si</v>
      </c>
    </row>
    <row r="141" spans="1:4" ht="105" x14ac:dyDescent="0.25">
      <c r="A141" s="24" t="s">
        <v>561</v>
      </c>
      <c r="B141" s="2" t="s">
        <v>561</v>
      </c>
      <c r="D141" t="str">
        <f t="shared" si="4"/>
        <v>si</v>
      </c>
    </row>
    <row r="142" spans="1:4" ht="30" x14ac:dyDescent="0.25">
      <c r="A142" s="2" t="s">
        <v>539</v>
      </c>
      <c r="B142" s="2" t="s">
        <v>539</v>
      </c>
      <c r="D142" t="str">
        <f t="shared" si="4"/>
        <v>si</v>
      </c>
    </row>
    <row r="143" spans="1:4" ht="45" x14ac:dyDescent="0.25">
      <c r="A143" s="2" t="s">
        <v>565</v>
      </c>
      <c r="B143" s="2" t="s">
        <v>565</v>
      </c>
      <c r="D143" t="str">
        <f t="shared" si="4"/>
        <v>si</v>
      </c>
    </row>
    <row r="144" spans="1:4" ht="60" x14ac:dyDescent="0.25">
      <c r="A144" s="2" t="s">
        <v>365</v>
      </c>
      <c r="B144" s="2" t="s">
        <v>365</v>
      </c>
      <c r="D144" t="str">
        <f t="shared" si="4"/>
        <v>si</v>
      </c>
    </row>
    <row r="145" spans="1:5" ht="30" x14ac:dyDescent="0.25">
      <c r="A145" s="2" t="s">
        <v>750</v>
      </c>
      <c r="B145" s="25"/>
      <c r="D145" t="str">
        <f>+IF(A145=B145,"si","no")</f>
        <v>no</v>
      </c>
    </row>
    <row r="146" spans="1:5" ht="30" x14ac:dyDescent="0.25">
      <c r="A146" s="2" t="s">
        <v>704</v>
      </c>
      <c r="B146" s="2" t="s">
        <v>704</v>
      </c>
      <c r="D146" t="str">
        <f t="shared" ref="D146:D176" si="5">+IF(A146=B146,"si","no")</f>
        <v>si</v>
      </c>
    </row>
    <row r="147" spans="1:5" ht="30" x14ac:dyDescent="0.25">
      <c r="A147" s="2" t="s">
        <v>496</v>
      </c>
      <c r="B147" s="2" t="s">
        <v>496</v>
      </c>
      <c r="D147" t="str">
        <f t="shared" si="5"/>
        <v>si</v>
      </c>
    </row>
    <row r="148" spans="1:5" ht="30" x14ac:dyDescent="0.25">
      <c r="A148" s="2" t="s">
        <v>751</v>
      </c>
      <c r="B148" s="2" t="s">
        <v>522</v>
      </c>
      <c r="D148" t="str">
        <f t="shared" si="5"/>
        <v>si</v>
      </c>
    </row>
    <row r="149" spans="1:5" ht="45" x14ac:dyDescent="0.25">
      <c r="A149" s="2" t="s">
        <v>608</v>
      </c>
      <c r="B149" s="2" t="s">
        <v>608</v>
      </c>
      <c r="D149" t="str">
        <f t="shared" si="5"/>
        <v>si</v>
      </c>
    </row>
    <row r="150" spans="1:5" ht="45" x14ac:dyDescent="0.25">
      <c r="A150" s="2" t="s">
        <v>743</v>
      </c>
      <c r="B150" s="29" t="s">
        <v>644</v>
      </c>
      <c r="D150" t="str">
        <f t="shared" si="5"/>
        <v>no</v>
      </c>
      <c r="E150">
        <v>11141</v>
      </c>
    </row>
    <row r="151" spans="1:5" ht="75" x14ac:dyDescent="0.25">
      <c r="A151" s="2" t="s">
        <v>640</v>
      </c>
      <c r="B151" s="2" t="s">
        <v>640</v>
      </c>
      <c r="D151" t="str">
        <f t="shared" si="5"/>
        <v>si</v>
      </c>
    </row>
    <row r="152" spans="1:5" ht="75" x14ac:dyDescent="0.25">
      <c r="A152" s="2" t="s">
        <v>148</v>
      </c>
      <c r="B152" s="2" t="s">
        <v>148</v>
      </c>
      <c r="D152" t="str">
        <f t="shared" si="5"/>
        <v>si</v>
      </c>
    </row>
    <row r="153" spans="1:5" ht="30" x14ac:dyDescent="0.25">
      <c r="A153" s="2" t="s">
        <v>718</v>
      </c>
      <c r="B153" s="2" t="s">
        <v>718</v>
      </c>
      <c r="D153" t="str">
        <f t="shared" si="5"/>
        <v>si</v>
      </c>
    </row>
    <row r="154" spans="1:5" ht="30" x14ac:dyDescent="0.25">
      <c r="A154" s="2" t="s">
        <v>730</v>
      </c>
      <c r="B154" s="2" t="s">
        <v>730</v>
      </c>
      <c r="D154" t="str">
        <f t="shared" si="5"/>
        <v>si</v>
      </c>
    </row>
    <row r="155" spans="1:5" ht="45" x14ac:dyDescent="0.25">
      <c r="A155" s="2" t="s">
        <v>638</v>
      </c>
      <c r="B155" s="2" t="s">
        <v>638</v>
      </c>
      <c r="D155" t="str">
        <f t="shared" si="5"/>
        <v>si</v>
      </c>
    </row>
    <row r="156" spans="1:5" ht="30" x14ac:dyDescent="0.25">
      <c r="A156" s="2" t="s">
        <v>701</v>
      </c>
      <c r="B156" s="2" t="s">
        <v>701</v>
      </c>
      <c r="D156" t="str">
        <f t="shared" si="5"/>
        <v>si</v>
      </c>
    </row>
    <row r="157" spans="1:5" ht="60" x14ac:dyDescent="0.25">
      <c r="A157" s="2" t="s">
        <v>630</v>
      </c>
      <c r="B157" s="2" t="s">
        <v>630</v>
      </c>
      <c r="D157" t="str">
        <f t="shared" si="5"/>
        <v>si</v>
      </c>
    </row>
    <row r="158" spans="1:5" ht="30" x14ac:dyDescent="0.25">
      <c r="A158" s="2" t="s">
        <v>532</v>
      </c>
      <c r="B158" s="2" t="s">
        <v>532</v>
      </c>
      <c r="D158" t="str">
        <f t="shared" si="5"/>
        <v>si</v>
      </c>
    </row>
    <row r="159" spans="1:5" ht="45" x14ac:dyDescent="0.25">
      <c r="A159" s="2" t="s">
        <v>485</v>
      </c>
      <c r="B159" s="2" t="s">
        <v>485</v>
      </c>
      <c r="D159" t="str">
        <f t="shared" si="5"/>
        <v>si</v>
      </c>
    </row>
    <row r="160" spans="1:5" ht="60" x14ac:dyDescent="0.25">
      <c r="A160" s="22" t="s">
        <v>316</v>
      </c>
      <c r="B160" s="26" t="s">
        <v>316</v>
      </c>
      <c r="D160" t="str">
        <f t="shared" si="5"/>
        <v>si</v>
      </c>
    </row>
    <row r="161" spans="1:4" ht="45" x14ac:dyDescent="0.25">
      <c r="A161" s="2" t="s">
        <v>705</v>
      </c>
      <c r="B161" s="2" t="s">
        <v>705</v>
      </c>
      <c r="D161" t="str">
        <f t="shared" si="5"/>
        <v>si</v>
      </c>
    </row>
    <row r="162" spans="1:4" ht="30" x14ac:dyDescent="0.25">
      <c r="A162" s="2" t="s">
        <v>526</v>
      </c>
      <c r="B162" s="2" t="s">
        <v>526</v>
      </c>
      <c r="D162" t="str">
        <f t="shared" si="5"/>
        <v>si</v>
      </c>
    </row>
    <row r="163" spans="1:4" ht="90" x14ac:dyDescent="0.25">
      <c r="A163" s="2" t="s">
        <v>366</v>
      </c>
      <c r="B163" s="2" t="s">
        <v>366</v>
      </c>
      <c r="D163" t="str">
        <f t="shared" si="5"/>
        <v>si</v>
      </c>
    </row>
    <row r="164" spans="1:4" ht="30" x14ac:dyDescent="0.25">
      <c r="A164" s="2" t="s">
        <v>697</v>
      </c>
      <c r="B164" s="2" t="s">
        <v>697</v>
      </c>
      <c r="D164" t="str">
        <f t="shared" si="5"/>
        <v>si</v>
      </c>
    </row>
    <row r="165" spans="1:4" ht="30" x14ac:dyDescent="0.25">
      <c r="A165" s="2" t="s">
        <v>602</v>
      </c>
      <c r="B165" s="2" t="s">
        <v>602</v>
      </c>
      <c r="D165" t="str">
        <f t="shared" si="5"/>
        <v>si</v>
      </c>
    </row>
    <row r="166" spans="1:4" ht="30" x14ac:dyDescent="0.25">
      <c r="A166" s="2" t="s">
        <v>317</v>
      </c>
      <c r="B166" s="2" t="s">
        <v>317</v>
      </c>
      <c r="D166" t="str">
        <f t="shared" si="5"/>
        <v>si</v>
      </c>
    </row>
    <row r="167" spans="1:4" ht="30" x14ac:dyDescent="0.25">
      <c r="A167" s="22" t="s">
        <v>752</v>
      </c>
      <c r="B167" s="22" t="s">
        <v>752</v>
      </c>
      <c r="D167" t="str">
        <f t="shared" si="5"/>
        <v>si</v>
      </c>
    </row>
    <row r="168" spans="1:4" ht="30" x14ac:dyDescent="0.25">
      <c r="A168" s="2" t="s">
        <v>667</v>
      </c>
      <c r="B168" s="2" t="s">
        <v>667</v>
      </c>
      <c r="D168" t="str">
        <f t="shared" si="5"/>
        <v>si</v>
      </c>
    </row>
    <row r="169" spans="1:4" ht="30" x14ac:dyDescent="0.25">
      <c r="A169" s="2" t="s">
        <v>346</v>
      </c>
      <c r="B169" s="2" t="s">
        <v>346</v>
      </c>
      <c r="D169" t="str">
        <f t="shared" si="5"/>
        <v>si</v>
      </c>
    </row>
    <row r="170" spans="1:4" ht="30" x14ac:dyDescent="0.25">
      <c r="A170" s="2" t="s">
        <v>587</v>
      </c>
      <c r="B170" s="2" t="s">
        <v>587</v>
      </c>
      <c r="D170" t="str">
        <f t="shared" si="5"/>
        <v>si</v>
      </c>
    </row>
    <row r="171" spans="1:4" ht="45" x14ac:dyDescent="0.25">
      <c r="A171" s="2" t="s">
        <v>259</v>
      </c>
      <c r="B171" s="2" t="s">
        <v>259</v>
      </c>
      <c r="D171" t="str">
        <f t="shared" si="5"/>
        <v>si</v>
      </c>
    </row>
    <row r="172" spans="1:4" ht="60" x14ac:dyDescent="0.25">
      <c r="A172" s="2" t="s">
        <v>260</v>
      </c>
      <c r="B172" s="2" t="s">
        <v>260</v>
      </c>
      <c r="D172" t="str">
        <f t="shared" si="5"/>
        <v>si</v>
      </c>
    </row>
    <row r="173" spans="1:4" ht="60" x14ac:dyDescent="0.25">
      <c r="A173" s="2" t="s">
        <v>648</v>
      </c>
      <c r="B173" s="2" t="s">
        <v>648</v>
      </c>
      <c r="D173" t="str">
        <f t="shared" si="5"/>
        <v>si</v>
      </c>
    </row>
    <row r="174" spans="1:4" ht="30" x14ac:dyDescent="0.25">
      <c r="A174" s="2" t="s">
        <v>690</v>
      </c>
      <c r="B174" s="2" t="s">
        <v>690</v>
      </c>
      <c r="D174" t="str">
        <f t="shared" si="5"/>
        <v>si</v>
      </c>
    </row>
    <row r="175" spans="1:4" ht="60" x14ac:dyDescent="0.25">
      <c r="A175" s="2" t="s">
        <v>668</v>
      </c>
      <c r="B175" s="2" t="s">
        <v>668</v>
      </c>
      <c r="D175" t="str">
        <f t="shared" si="5"/>
        <v>si</v>
      </c>
    </row>
    <row r="176" spans="1:4" ht="60" x14ac:dyDescent="0.25">
      <c r="A176" s="2" t="s">
        <v>635</v>
      </c>
      <c r="B176" s="2" t="s">
        <v>635</v>
      </c>
      <c r="D176" t="str">
        <f t="shared" si="5"/>
        <v>si</v>
      </c>
    </row>
    <row r="177" spans="1:4" ht="45" x14ac:dyDescent="0.25">
      <c r="A177" s="25"/>
      <c r="B177" s="2" t="s">
        <v>720</v>
      </c>
      <c r="D177" t="str">
        <f>+IF(A177=B177,"si","no")</f>
        <v>no</v>
      </c>
    </row>
    <row r="178" spans="1:4" ht="45" x14ac:dyDescent="0.25">
      <c r="A178" s="2" t="s">
        <v>596</v>
      </c>
      <c r="B178" s="2" t="s">
        <v>596</v>
      </c>
      <c r="D178" t="str">
        <f t="shared" ref="D178:D241" si="6">+IF(A178=B178,"si","no")</f>
        <v>si</v>
      </c>
    </row>
    <row r="179" spans="1:4" ht="45" x14ac:dyDescent="0.25">
      <c r="A179" s="2" t="s">
        <v>412</v>
      </c>
      <c r="B179" s="2" t="s">
        <v>412</v>
      </c>
      <c r="D179" t="str">
        <f t="shared" si="6"/>
        <v>si</v>
      </c>
    </row>
    <row r="180" spans="1:4" ht="30" x14ac:dyDescent="0.25">
      <c r="A180" s="2" t="s">
        <v>629</v>
      </c>
      <c r="B180" s="2" t="s">
        <v>629</v>
      </c>
      <c r="D180" t="str">
        <f t="shared" si="6"/>
        <v>si</v>
      </c>
    </row>
    <row r="181" spans="1:4" ht="45" x14ac:dyDescent="0.25">
      <c r="A181" s="2" t="s">
        <v>595</v>
      </c>
      <c r="B181" s="2" t="s">
        <v>595</v>
      </c>
      <c r="D181" t="str">
        <f t="shared" si="6"/>
        <v>si</v>
      </c>
    </row>
    <row r="182" spans="1:4" ht="45" x14ac:dyDescent="0.25">
      <c r="A182" s="2" t="s">
        <v>586</v>
      </c>
      <c r="B182" s="2" t="s">
        <v>586</v>
      </c>
      <c r="D182" t="str">
        <f t="shared" si="6"/>
        <v>si</v>
      </c>
    </row>
    <row r="183" spans="1:4" ht="60" x14ac:dyDescent="0.25">
      <c r="A183" s="2" t="s">
        <v>145</v>
      </c>
      <c r="B183" s="2" t="s">
        <v>145</v>
      </c>
      <c r="D183" t="str">
        <f t="shared" si="6"/>
        <v>si</v>
      </c>
    </row>
    <row r="184" spans="1:4" ht="30" x14ac:dyDescent="0.25">
      <c r="A184" s="2" t="s">
        <v>674</v>
      </c>
      <c r="B184" s="2" t="s">
        <v>674</v>
      </c>
      <c r="D184" t="str">
        <f t="shared" si="6"/>
        <v>si</v>
      </c>
    </row>
    <row r="185" spans="1:4" ht="45" x14ac:dyDescent="0.25">
      <c r="A185" s="2" t="s">
        <v>580</v>
      </c>
      <c r="B185" s="2" t="s">
        <v>580</v>
      </c>
      <c r="D185" t="str">
        <f t="shared" si="6"/>
        <v>si</v>
      </c>
    </row>
    <row r="186" spans="1:4" ht="45" x14ac:dyDescent="0.25">
      <c r="A186" s="2" t="s">
        <v>280</v>
      </c>
      <c r="B186" s="2" t="s">
        <v>280</v>
      </c>
      <c r="D186" t="str">
        <f t="shared" si="6"/>
        <v>si</v>
      </c>
    </row>
    <row r="187" spans="1:4" x14ac:dyDescent="0.25">
      <c r="A187" s="2" t="s">
        <v>687</v>
      </c>
      <c r="B187" s="2" t="s">
        <v>687</v>
      </c>
      <c r="D187" t="str">
        <f t="shared" si="6"/>
        <v>si</v>
      </c>
    </row>
    <row r="188" spans="1:4" ht="60" x14ac:dyDescent="0.25">
      <c r="A188" s="2" t="s">
        <v>694</v>
      </c>
      <c r="B188" s="2" t="s">
        <v>694</v>
      </c>
      <c r="D188" t="str">
        <f t="shared" si="6"/>
        <v>si</v>
      </c>
    </row>
    <row r="189" spans="1:4" ht="45" x14ac:dyDescent="0.25">
      <c r="A189" s="2" t="s">
        <v>689</v>
      </c>
      <c r="B189" s="2" t="s">
        <v>689</v>
      </c>
      <c r="D189" t="str">
        <f t="shared" si="6"/>
        <v>si</v>
      </c>
    </row>
    <row r="190" spans="1:4" x14ac:dyDescent="0.25">
      <c r="A190" s="25" t="s">
        <v>753</v>
      </c>
      <c r="B190" s="25" t="s">
        <v>753</v>
      </c>
      <c r="D190" t="str">
        <f t="shared" si="6"/>
        <v>si</v>
      </c>
    </row>
    <row r="191" spans="1:4" x14ac:dyDescent="0.25">
      <c r="A191" s="2" t="s">
        <v>579</v>
      </c>
      <c r="B191" s="2" t="s">
        <v>579</v>
      </c>
      <c r="D191" t="str">
        <f t="shared" si="6"/>
        <v>si</v>
      </c>
    </row>
    <row r="192" spans="1:4" x14ac:dyDescent="0.25">
      <c r="A192" s="2" t="s">
        <v>544</v>
      </c>
      <c r="B192" s="2" t="s">
        <v>544</v>
      </c>
      <c r="D192" t="str">
        <f t="shared" si="6"/>
        <v>si</v>
      </c>
    </row>
    <row r="193" spans="1:4" ht="30" x14ac:dyDescent="0.25">
      <c r="A193" s="2" t="s">
        <v>23</v>
      </c>
      <c r="B193" s="2" t="s">
        <v>23</v>
      </c>
      <c r="D193" t="str">
        <f t="shared" si="6"/>
        <v>si</v>
      </c>
    </row>
    <row r="194" spans="1:4" ht="57.75" x14ac:dyDescent="0.25">
      <c r="A194" s="26" t="s">
        <v>754</v>
      </c>
      <c r="B194" s="26" t="s">
        <v>582</v>
      </c>
      <c r="D194" t="str">
        <f t="shared" si="6"/>
        <v>no</v>
      </c>
    </row>
    <row r="195" spans="1:4" ht="30" x14ac:dyDescent="0.25">
      <c r="A195" s="2" t="s">
        <v>711</v>
      </c>
      <c r="B195" s="2" t="s">
        <v>711</v>
      </c>
      <c r="D195" t="str">
        <f t="shared" si="6"/>
        <v>si</v>
      </c>
    </row>
    <row r="196" spans="1:4" ht="30" x14ac:dyDescent="0.25">
      <c r="A196" s="2" t="s">
        <v>736</v>
      </c>
      <c r="B196" s="2" t="s">
        <v>736</v>
      </c>
      <c r="D196" t="str">
        <f t="shared" si="6"/>
        <v>si</v>
      </c>
    </row>
    <row r="197" spans="1:4" ht="30" x14ac:dyDescent="0.25">
      <c r="A197" s="2" t="s">
        <v>531</v>
      </c>
      <c r="B197" s="2" t="s">
        <v>531</v>
      </c>
      <c r="D197" t="str">
        <f t="shared" si="6"/>
        <v>si</v>
      </c>
    </row>
    <row r="198" spans="1:4" ht="30" x14ac:dyDescent="0.25">
      <c r="A198" s="2" t="s">
        <v>530</v>
      </c>
      <c r="B198" s="2" t="s">
        <v>530</v>
      </c>
      <c r="D198" t="str">
        <f t="shared" si="6"/>
        <v>si</v>
      </c>
    </row>
    <row r="199" spans="1:4" ht="105" x14ac:dyDescent="0.25">
      <c r="A199" s="2" t="s">
        <v>328</v>
      </c>
      <c r="B199" s="2" t="s">
        <v>328</v>
      </c>
      <c r="D199" t="str">
        <f t="shared" si="6"/>
        <v>si</v>
      </c>
    </row>
    <row r="200" spans="1:4" ht="60" x14ac:dyDescent="0.25">
      <c r="A200" s="2" t="s">
        <v>248</v>
      </c>
      <c r="B200" s="2" t="s">
        <v>248</v>
      </c>
      <c r="D200" t="str">
        <f t="shared" si="6"/>
        <v>si</v>
      </c>
    </row>
    <row r="201" spans="1:4" ht="30" x14ac:dyDescent="0.25">
      <c r="A201" s="2" t="s">
        <v>367</v>
      </c>
      <c r="B201" s="2" t="s">
        <v>367</v>
      </c>
      <c r="D201" t="str">
        <f t="shared" si="6"/>
        <v>si</v>
      </c>
    </row>
    <row r="202" spans="1:4" ht="45" x14ac:dyDescent="0.25">
      <c r="A202" s="2" t="s">
        <v>611</v>
      </c>
      <c r="B202" s="2" t="s">
        <v>611</v>
      </c>
      <c r="D202" t="str">
        <f t="shared" si="6"/>
        <v>si</v>
      </c>
    </row>
    <row r="203" spans="1:4" x14ac:dyDescent="0.25">
      <c r="A203" s="2" t="s">
        <v>632</v>
      </c>
      <c r="B203" s="2" t="s">
        <v>632</v>
      </c>
      <c r="D203" t="str">
        <f t="shared" si="6"/>
        <v>si</v>
      </c>
    </row>
    <row r="204" spans="1:4" x14ac:dyDescent="0.25">
      <c r="A204" s="2" t="s">
        <v>707</v>
      </c>
      <c r="B204" s="2" t="s">
        <v>707</v>
      </c>
      <c r="D204" t="str">
        <f t="shared" si="6"/>
        <v>si</v>
      </c>
    </row>
    <row r="205" spans="1:4" ht="30" x14ac:dyDescent="0.25">
      <c r="A205" s="2" t="s">
        <v>624</v>
      </c>
      <c r="B205" s="2" t="s">
        <v>624</v>
      </c>
      <c r="D205" t="str">
        <f t="shared" si="6"/>
        <v>si</v>
      </c>
    </row>
    <row r="206" spans="1:4" ht="75" x14ac:dyDescent="0.25">
      <c r="A206" s="2" t="s">
        <v>713</v>
      </c>
      <c r="B206" s="2" t="s">
        <v>713</v>
      </c>
      <c r="D206" t="str">
        <f t="shared" si="6"/>
        <v>si</v>
      </c>
    </row>
    <row r="207" spans="1:4" ht="30" x14ac:dyDescent="0.25">
      <c r="A207" s="2" t="s">
        <v>614</v>
      </c>
      <c r="B207" s="2" t="s">
        <v>614</v>
      </c>
      <c r="D207" t="str">
        <f t="shared" si="6"/>
        <v>si</v>
      </c>
    </row>
    <row r="208" spans="1:4" ht="30" x14ac:dyDescent="0.25">
      <c r="A208" s="2" t="s">
        <v>417</v>
      </c>
      <c r="B208" s="2" t="s">
        <v>417</v>
      </c>
      <c r="D208" t="str">
        <f t="shared" si="6"/>
        <v>si</v>
      </c>
    </row>
    <row r="209" spans="1:4" ht="30" x14ac:dyDescent="0.25">
      <c r="A209" s="2" t="s">
        <v>699</v>
      </c>
      <c r="B209" s="2" t="s">
        <v>699</v>
      </c>
      <c r="D209" t="str">
        <f t="shared" si="6"/>
        <v>si</v>
      </c>
    </row>
    <row r="210" spans="1:4" ht="30" x14ac:dyDescent="0.25">
      <c r="A210" s="2" t="s">
        <v>755</v>
      </c>
      <c r="B210" s="25"/>
      <c r="D210" t="str">
        <f t="shared" si="6"/>
        <v>no</v>
      </c>
    </row>
    <row r="211" spans="1:4" ht="60" x14ac:dyDescent="0.25">
      <c r="A211" s="2" t="s">
        <v>562</v>
      </c>
      <c r="B211" s="2" t="s">
        <v>562</v>
      </c>
      <c r="D211" t="str">
        <f t="shared" si="6"/>
        <v>si</v>
      </c>
    </row>
    <row r="212" spans="1:4" ht="30" x14ac:dyDescent="0.25">
      <c r="A212" s="25"/>
      <c r="B212" s="2" t="s">
        <v>589</v>
      </c>
      <c r="D212" t="str">
        <f t="shared" si="6"/>
        <v>no</v>
      </c>
    </row>
    <row r="213" spans="1:4" ht="45" x14ac:dyDescent="0.25">
      <c r="A213" s="2" t="s">
        <v>588</v>
      </c>
      <c r="B213" s="2" t="s">
        <v>588</v>
      </c>
      <c r="D213" t="str">
        <f t="shared" si="6"/>
        <v>si</v>
      </c>
    </row>
    <row r="214" spans="1:4" ht="45" x14ac:dyDescent="0.25">
      <c r="A214" s="2" t="s">
        <v>688</v>
      </c>
      <c r="B214" s="2" t="s">
        <v>688</v>
      </c>
      <c r="D214" t="str">
        <f t="shared" si="6"/>
        <v>si</v>
      </c>
    </row>
    <row r="215" spans="1:4" ht="30" x14ac:dyDescent="0.25">
      <c r="A215" s="2" t="s">
        <v>542</v>
      </c>
      <c r="B215" s="2" t="s">
        <v>542</v>
      </c>
      <c r="D215" t="str">
        <f t="shared" si="6"/>
        <v>si</v>
      </c>
    </row>
    <row r="216" spans="1:4" ht="45" x14ac:dyDescent="0.25">
      <c r="A216" s="2" t="s">
        <v>134</v>
      </c>
      <c r="B216" s="2" t="s">
        <v>134</v>
      </c>
      <c r="D216" t="str">
        <f t="shared" si="6"/>
        <v>si</v>
      </c>
    </row>
    <row r="217" spans="1:4" ht="30" x14ac:dyDescent="0.25">
      <c r="A217" s="2" t="s">
        <v>482</v>
      </c>
      <c r="B217" s="2" t="s">
        <v>482</v>
      </c>
      <c r="D217" t="str">
        <f t="shared" si="6"/>
        <v>si</v>
      </c>
    </row>
    <row r="218" spans="1:4" x14ac:dyDescent="0.25">
      <c r="A218" s="2" t="s">
        <v>756</v>
      </c>
      <c r="B218" s="25"/>
      <c r="D218" t="str">
        <f t="shared" si="6"/>
        <v>no</v>
      </c>
    </row>
    <row r="219" spans="1:4" ht="30" x14ac:dyDescent="0.25">
      <c r="A219" s="2" t="s">
        <v>549</v>
      </c>
      <c r="B219" s="2" t="s">
        <v>549</v>
      </c>
      <c r="D219" t="str">
        <f t="shared" si="6"/>
        <v>si</v>
      </c>
    </row>
    <row r="220" spans="1:4" ht="45" x14ac:dyDescent="0.25">
      <c r="A220" s="2" t="s">
        <v>16</v>
      </c>
      <c r="B220" s="2" t="s">
        <v>16</v>
      </c>
      <c r="D220" t="str">
        <f t="shared" si="6"/>
        <v>si</v>
      </c>
    </row>
    <row r="221" spans="1:4" ht="45" x14ac:dyDescent="0.25">
      <c r="A221" s="2" t="s">
        <v>493</v>
      </c>
      <c r="B221" s="2" t="s">
        <v>493</v>
      </c>
      <c r="D221" t="str">
        <f t="shared" si="6"/>
        <v>si</v>
      </c>
    </row>
    <row r="222" spans="1:4" ht="30" x14ac:dyDescent="0.25">
      <c r="A222" s="2" t="s">
        <v>695</v>
      </c>
      <c r="B222" s="2" t="s">
        <v>695</v>
      </c>
      <c r="D222" t="str">
        <f t="shared" si="6"/>
        <v>si</v>
      </c>
    </row>
    <row r="223" spans="1:4" ht="30" x14ac:dyDescent="0.25">
      <c r="A223" s="2" t="s">
        <v>610</v>
      </c>
      <c r="B223" s="2" t="s">
        <v>610</v>
      </c>
      <c r="D223" t="str">
        <f t="shared" si="6"/>
        <v>si</v>
      </c>
    </row>
    <row r="224" spans="1:4" ht="30" x14ac:dyDescent="0.25">
      <c r="A224" s="2" t="s">
        <v>757</v>
      </c>
      <c r="B224" s="25"/>
      <c r="D224" t="str">
        <f t="shared" si="6"/>
        <v>no</v>
      </c>
    </row>
    <row r="225" spans="1:4" ht="90" x14ac:dyDescent="0.25">
      <c r="A225" s="2" t="s">
        <v>318</v>
      </c>
      <c r="B225" s="2" t="s">
        <v>318</v>
      </c>
      <c r="D225" t="str">
        <f t="shared" si="6"/>
        <v>si</v>
      </c>
    </row>
    <row r="226" spans="1:4" ht="45" x14ac:dyDescent="0.25">
      <c r="A226" s="2" t="s">
        <v>98</v>
      </c>
      <c r="B226" s="2" t="s">
        <v>98</v>
      </c>
      <c r="D226" t="str">
        <f t="shared" si="6"/>
        <v>si</v>
      </c>
    </row>
    <row r="227" spans="1:4" x14ac:dyDescent="0.25">
      <c r="A227" s="2" t="s">
        <v>550</v>
      </c>
      <c r="B227" s="2" t="s">
        <v>550</v>
      </c>
      <c r="D227" t="str">
        <f t="shared" si="6"/>
        <v>si</v>
      </c>
    </row>
    <row r="228" spans="1:4" x14ac:dyDescent="0.25">
      <c r="A228" s="2" t="s">
        <v>545</v>
      </c>
      <c r="B228" s="2" t="s">
        <v>545</v>
      </c>
      <c r="D228" t="str">
        <f t="shared" si="6"/>
        <v>si</v>
      </c>
    </row>
    <row r="229" spans="1:4" ht="30" x14ac:dyDescent="0.25">
      <c r="A229" s="2" t="s">
        <v>619</v>
      </c>
      <c r="B229" s="2" t="s">
        <v>619</v>
      </c>
      <c r="D229" t="str">
        <f t="shared" si="6"/>
        <v>si</v>
      </c>
    </row>
    <row r="230" spans="1:4" x14ac:dyDescent="0.25">
      <c r="A230" s="2" t="s">
        <v>680</v>
      </c>
      <c r="B230" s="2" t="s">
        <v>680</v>
      </c>
      <c r="D230" t="str">
        <f t="shared" si="6"/>
        <v>si</v>
      </c>
    </row>
    <row r="231" spans="1:4" x14ac:dyDescent="0.25">
      <c r="A231" s="2" t="s">
        <v>551</v>
      </c>
      <c r="B231" s="2" t="s">
        <v>551</v>
      </c>
      <c r="D231" t="str">
        <f t="shared" si="6"/>
        <v>si</v>
      </c>
    </row>
    <row r="232" spans="1:4" ht="30" x14ac:dyDescent="0.25">
      <c r="A232" s="2" t="s">
        <v>534</v>
      </c>
      <c r="B232" s="2" t="s">
        <v>534</v>
      </c>
      <c r="D232" t="str">
        <f t="shared" si="6"/>
        <v>si</v>
      </c>
    </row>
    <row r="233" spans="1:4" ht="30" x14ac:dyDescent="0.25">
      <c r="A233" s="2" t="s">
        <v>77</v>
      </c>
      <c r="B233" s="2" t="s">
        <v>77</v>
      </c>
      <c r="D233" t="str">
        <f t="shared" si="6"/>
        <v>si</v>
      </c>
    </row>
    <row r="234" spans="1:4" ht="30" x14ac:dyDescent="0.25">
      <c r="A234" s="2" t="s">
        <v>517</v>
      </c>
      <c r="B234" s="2" t="s">
        <v>517</v>
      </c>
      <c r="D234" t="str">
        <f t="shared" si="6"/>
        <v>si</v>
      </c>
    </row>
    <row r="235" spans="1:4" ht="30" x14ac:dyDescent="0.25">
      <c r="A235" s="2" t="s">
        <v>664</v>
      </c>
      <c r="B235" s="2" t="s">
        <v>664</v>
      </c>
      <c r="D235" t="str">
        <f t="shared" si="6"/>
        <v>si</v>
      </c>
    </row>
    <row r="236" spans="1:4" ht="30" x14ac:dyDescent="0.25">
      <c r="A236" s="2" t="s">
        <v>612</v>
      </c>
      <c r="B236" s="2" t="s">
        <v>612</v>
      </c>
      <c r="D236" t="str">
        <f t="shared" si="6"/>
        <v>si</v>
      </c>
    </row>
    <row r="237" spans="1:4" ht="30" x14ac:dyDescent="0.25">
      <c r="A237" s="2" t="s">
        <v>10</v>
      </c>
      <c r="B237" s="2" t="s">
        <v>10</v>
      </c>
      <c r="D237" t="str">
        <f t="shared" si="6"/>
        <v>si</v>
      </c>
    </row>
    <row r="238" spans="1:4" ht="60" x14ac:dyDescent="0.25">
      <c r="A238" s="2" t="s">
        <v>575</v>
      </c>
      <c r="B238" s="2" t="s">
        <v>575</v>
      </c>
      <c r="D238" t="str">
        <f t="shared" si="6"/>
        <v>si</v>
      </c>
    </row>
    <row r="239" spans="1:4" ht="60" x14ac:dyDescent="0.25">
      <c r="A239" s="2" t="s">
        <v>505</v>
      </c>
      <c r="B239" s="2" t="s">
        <v>505</v>
      </c>
      <c r="D239" t="str">
        <f t="shared" si="6"/>
        <v>si</v>
      </c>
    </row>
    <row r="240" spans="1:4" ht="30" x14ac:dyDescent="0.25">
      <c r="A240" s="2" t="s">
        <v>519</v>
      </c>
      <c r="B240" s="2" t="s">
        <v>519</v>
      </c>
      <c r="D240" t="str">
        <f t="shared" si="6"/>
        <v>si</v>
      </c>
    </row>
    <row r="241" spans="1:4" ht="30" x14ac:dyDescent="0.25">
      <c r="A241" s="2" t="s">
        <v>506</v>
      </c>
      <c r="B241" s="2" t="s">
        <v>506</v>
      </c>
      <c r="D241" t="str">
        <f t="shared" si="6"/>
        <v>si</v>
      </c>
    </row>
    <row r="242" spans="1:4" x14ac:dyDescent="0.25">
      <c r="A242" s="2" t="s">
        <v>158</v>
      </c>
      <c r="B242" s="2" t="s">
        <v>158</v>
      </c>
      <c r="D242" t="str">
        <f t="shared" ref="D242:D247" si="7">+IF(A242=B242,"si","no")</f>
        <v>si</v>
      </c>
    </row>
    <row r="243" spans="1:4" x14ac:dyDescent="0.25">
      <c r="A243" s="2" t="s">
        <v>758</v>
      </c>
      <c r="B243" s="2" t="s">
        <v>521</v>
      </c>
      <c r="D243" t="str">
        <f t="shared" si="7"/>
        <v>si</v>
      </c>
    </row>
    <row r="244" spans="1:4" ht="60" x14ac:dyDescent="0.25">
      <c r="A244" s="2" t="s">
        <v>523</v>
      </c>
      <c r="B244" s="2" t="s">
        <v>523</v>
      </c>
      <c r="D244" t="str">
        <f t="shared" si="7"/>
        <v>si</v>
      </c>
    </row>
    <row r="245" spans="1:4" ht="30" x14ac:dyDescent="0.25">
      <c r="A245" s="2" t="s">
        <v>620</v>
      </c>
      <c r="B245" s="2" t="s">
        <v>620</v>
      </c>
      <c r="D245" t="str">
        <f t="shared" si="7"/>
        <v>si</v>
      </c>
    </row>
    <row r="246" spans="1:4" ht="30" x14ac:dyDescent="0.25">
      <c r="A246" s="2" t="s">
        <v>592</v>
      </c>
      <c r="B246" s="2" t="s">
        <v>592</v>
      </c>
      <c r="D246" t="str">
        <f t="shared" si="7"/>
        <v>si</v>
      </c>
    </row>
    <row r="247" spans="1:4" ht="75" x14ac:dyDescent="0.25">
      <c r="A247" s="2" t="s">
        <v>322</v>
      </c>
      <c r="B247" s="2" t="s">
        <v>322</v>
      </c>
      <c r="D247" t="str">
        <f t="shared" si="7"/>
        <v>si</v>
      </c>
    </row>
    <row r="248" spans="1:4" ht="45" x14ac:dyDescent="0.25">
      <c r="A248" s="22" t="s">
        <v>759</v>
      </c>
      <c r="B248" s="26" t="s">
        <v>759</v>
      </c>
      <c r="D248" t="str">
        <f>+IF(A248=B248,"si","no")</f>
        <v>si</v>
      </c>
    </row>
    <row r="249" spans="1:4" ht="30" x14ac:dyDescent="0.25">
      <c r="A249" s="2" t="s">
        <v>709</v>
      </c>
      <c r="B249" s="2" t="s">
        <v>709</v>
      </c>
      <c r="D249" t="str">
        <f t="shared" ref="D249:D250" si="8">+IF(A249=B249,"si","no")</f>
        <v>si</v>
      </c>
    </row>
    <row r="250" spans="1:4" ht="29.25" x14ac:dyDescent="0.25">
      <c r="A250" s="26" t="s">
        <v>760</v>
      </c>
      <c r="B250" s="26" t="s">
        <v>760</v>
      </c>
      <c r="D250" t="str">
        <f t="shared" si="8"/>
        <v>si</v>
      </c>
    </row>
    <row r="251" spans="1:4" ht="45" x14ac:dyDescent="0.25">
      <c r="A251" s="2" t="s">
        <v>761</v>
      </c>
      <c r="B251" s="27"/>
      <c r="D251" t="str">
        <f>+IF(A251=B251,"si","no")</f>
        <v>no</v>
      </c>
    </row>
    <row r="252" spans="1:4" ht="30" x14ac:dyDescent="0.25">
      <c r="A252" s="2" t="s">
        <v>72</v>
      </c>
      <c r="B252" s="2" t="s">
        <v>72</v>
      </c>
      <c r="D252" t="str">
        <f t="shared" ref="D252:D260" si="9">+IF(A252=B252,"si","no")</f>
        <v>si</v>
      </c>
    </row>
    <row r="253" spans="1:4" ht="45" x14ac:dyDescent="0.25">
      <c r="A253" s="2" t="s">
        <v>696</v>
      </c>
      <c r="B253" s="2" t="s">
        <v>696</v>
      </c>
      <c r="D253" t="str">
        <f t="shared" si="9"/>
        <v>si</v>
      </c>
    </row>
    <row r="254" spans="1:4" ht="45" x14ac:dyDescent="0.25">
      <c r="A254" s="2" t="s">
        <v>604</v>
      </c>
      <c r="B254" s="2" t="s">
        <v>604</v>
      </c>
      <c r="D254" t="str">
        <f t="shared" si="9"/>
        <v>si</v>
      </c>
    </row>
    <row r="255" spans="1:4" x14ac:dyDescent="0.25">
      <c r="A255" s="2" t="s">
        <v>548</v>
      </c>
      <c r="B255" s="2" t="s">
        <v>548</v>
      </c>
      <c r="D255" t="str">
        <f t="shared" si="9"/>
        <v>si</v>
      </c>
    </row>
    <row r="256" spans="1:4" ht="30" x14ac:dyDescent="0.25">
      <c r="A256" s="2" t="s">
        <v>623</v>
      </c>
      <c r="B256" s="2" t="s">
        <v>623</v>
      </c>
      <c r="D256" t="str">
        <f t="shared" si="9"/>
        <v>si</v>
      </c>
    </row>
    <row r="257" spans="1:4" ht="30" x14ac:dyDescent="0.25">
      <c r="A257" s="2" t="s">
        <v>691</v>
      </c>
      <c r="B257" s="2" t="s">
        <v>691</v>
      </c>
      <c r="D257" t="str">
        <f t="shared" si="9"/>
        <v>si</v>
      </c>
    </row>
    <row r="258" spans="1:4" ht="30" x14ac:dyDescent="0.25">
      <c r="A258" s="2" t="s">
        <v>480</v>
      </c>
      <c r="B258" s="2" t="s">
        <v>480</v>
      </c>
      <c r="D258" t="str">
        <f t="shared" si="9"/>
        <v>si</v>
      </c>
    </row>
    <row r="259" spans="1:4" ht="30" x14ac:dyDescent="0.25">
      <c r="A259" s="2" t="s">
        <v>679</v>
      </c>
      <c r="B259" s="2" t="s">
        <v>679</v>
      </c>
      <c r="D259" t="str">
        <f t="shared" si="9"/>
        <v>si</v>
      </c>
    </row>
    <row r="260" spans="1:4" ht="30" x14ac:dyDescent="0.25">
      <c r="A260" s="2" t="s">
        <v>636</v>
      </c>
      <c r="B260" s="2" t="s">
        <v>636</v>
      </c>
      <c r="D260" t="str">
        <f t="shared" si="9"/>
        <v>si</v>
      </c>
    </row>
    <row r="261" spans="1:4" ht="45" x14ac:dyDescent="0.25">
      <c r="A261" s="2" t="s">
        <v>762</v>
      </c>
      <c r="B261" s="25"/>
      <c r="D261" t="str">
        <f>+IF(A261=B261,"si","no")</f>
        <v>no</v>
      </c>
    </row>
    <row r="262" spans="1:4" ht="45" x14ac:dyDescent="0.25">
      <c r="A262" s="2" t="s">
        <v>671</v>
      </c>
      <c r="B262" s="2" t="s">
        <v>671</v>
      </c>
      <c r="D262" t="str">
        <f t="shared" ref="D262:D301" si="10">+IF(A262=B262,"si","no")</f>
        <v>si</v>
      </c>
    </row>
    <row r="263" spans="1:4" ht="45" x14ac:dyDescent="0.25">
      <c r="A263" s="2" t="s">
        <v>226</v>
      </c>
      <c r="B263" s="2" t="s">
        <v>226</v>
      </c>
      <c r="D263" t="str">
        <f t="shared" si="10"/>
        <v>si</v>
      </c>
    </row>
    <row r="264" spans="1:4" ht="45" x14ac:dyDescent="0.25">
      <c r="A264" s="2" t="s">
        <v>606</v>
      </c>
      <c r="B264" s="2" t="s">
        <v>606</v>
      </c>
      <c r="D264" t="str">
        <f t="shared" si="10"/>
        <v>si</v>
      </c>
    </row>
    <row r="265" spans="1:4" ht="43.5" x14ac:dyDescent="0.25">
      <c r="A265" s="24" t="s">
        <v>628</v>
      </c>
      <c r="B265" s="24" t="s">
        <v>628</v>
      </c>
      <c r="D265" t="str">
        <f t="shared" si="10"/>
        <v>si</v>
      </c>
    </row>
    <row r="266" spans="1:4" ht="30" x14ac:dyDescent="0.25">
      <c r="A266" s="22" t="s">
        <v>763</v>
      </c>
      <c r="B266" s="22" t="s">
        <v>637</v>
      </c>
      <c r="D266" t="str">
        <f t="shared" si="10"/>
        <v>no</v>
      </c>
    </row>
    <row r="267" spans="1:4" ht="90" x14ac:dyDescent="0.25">
      <c r="A267" s="2" t="s">
        <v>567</v>
      </c>
      <c r="B267" s="2" t="s">
        <v>567</v>
      </c>
      <c r="D267" t="str">
        <f t="shared" si="10"/>
        <v>si</v>
      </c>
    </row>
    <row r="268" spans="1:4" ht="30" x14ac:dyDescent="0.25">
      <c r="A268" s="2" t="s">
        <v>91</v>
      </c>
      <c r="B268" s="2" t="s">
        <v>91</v>
      </c>
      <c r="D268" t="str">
        <f t="shared" si="10"/>
        <v>si</v>
      </c>
    </row>
    <row r="269" spans="1:4" ht="30" x14ac:dyDescent="0.25">
      <c r="A269" s="2" t="s">
        <v>670</v>
      </c>
      <c r="B269" s="2" t="s">
        <v>670</v>
      </c>
      <c r="D269" t="str">
        <f t="shared" si="10"/>
        <v>si</v>
      </c>
    </row>
    <row r="270" spans="1:4" ht="30" x14ac:dyDescent="0.25">
      <c r="A270" s="2" t="s">
        <v>698</v>
      </c>
      <c r="B270" s="2" t="s">
        <v>698</v>
      </c>
      <c r="D270" t="str">
        <f t="shared" si="10"/>
        <v>si</v>
      </c>
    </row>
    <row r="271" spans="1:4" ht="60" x14ac:dyDescent="0.25">
      <c r="A271" s="2" t="s">
        <v>487</v>
      </c>
      <c r="B271" s="2" t="s">
        <v>487</v>
      </c>
      <c r="D271" t="str">
        <f t="shared" si="10"/>
        <v>si</v>
      </c>
    </row>
    <row r="272" spans="1:4" ht="75" x14ac:dyDescent="0.25">
      <c r="A272" s="2" t="s">
        <v>369</v>
      </c>
      <c r="B272" s="2" t="s">
        <v>369</v>
      </c>
      <c r="D272" t="str">
        <f t="shared" si="10"/>
        <v>si</v>
      </c>
    </row>
    <row r="273" spans="1:5" ht="45" x14ac:dyDescent="0.25">
      <c r="A273" s="2" t="s">
        <v>370</v>
      </c>
      <c r="B273" s="2" t="s">
        <v>370</v>
      </c>
      <c r="D273" t="str">
        <f t="shared" si="10"/>
        <v>si</v>
      </c>
    </row>
    <row r="274" spans="1:5" x14ac:dyDescent="0.25">
      <c r="A274" s="2" t="s">
        <v>706</v>
      </c>
      <c r="B274" s="2" t="s">
        <v>706</v>
      </c>
      <c r="D274" t="str">
        <f t="shared" si="10"/>
        <v>si</v>
      </c>
    </row>
    <row r="275" spans="1:5" x14ac:dyDescent="0.25">
      <c r="A275" s="2" t="s">
        <v>717</v>
      </c>
      <c r="B275" s="2" t="s">
        <v>717</v>
      </c>
      <c r="D275" t="str">
        <f t="shared" si="10"/>
        <v>si</v>
      </c>
    </row>
    <row r="276" spans="1:5" ht="30" x14ac:dyDescent="0.25">
      <c r="A276" s="25" t="s">
        <v>764</v>
      </c>
      <c r="B276" s="25" t="s">
        <v>715</v>
      </c>
      <c r="D276" t="str">
        <f t="shared" si="10"/>
        <v>no</v>
      </c>
    </row>
    <row r="277" spans="1:5" ht="30" x14ac:dyDescent="0.25">
      <c r="A277" s="25" t="s">
        <v>772</v>
      </c>
      <c r="B277" s="2" t="s">
        <v>644</v>
      </c>
      <c r="D277" t="str">
        <f>+IF(A277=B277,"si","no")</f>
        <v>no</v>
      </c>
      <c r="E277">
        <v>11142</v>
      </c>
    </row>
    <row r="278" spans="1:5" ht="30" x14ac:dyDescent="0.25">
      <c r="A278" s="2" t="s">
        <v>712</v>
      </c>
      <c r="B278" s="2" t="s">
        <v>712</v>
      </c>
      <c r="D278" t="str">
        <f>+IF(A278=B278,"si","no")</f>
        <v>si</v>
      </c>
    </row>
    <row r="279" spans="1:5" ht="75" x14ac:dyDescent="0.25">
      <c r="A279" s="2" t="s">
        <v>353</v>
      </c>
      <c r="B279" s="2" t="s">
        <v>353</v>
      </c>
      <c r="D279" t="str">
        <f t="shared" si="10"/>
        <v>si</v>
      </c>
    </row>
    <row r="280" spans="1:5" ht="30" x14ac:dyDescent="0.25">
      <c r="A280" s="2" t="s">
        <v>354</v>
      </c>
      <c r="B280" s="2" t="s">
        <v>354</v>
      </c>
      <c r="D280" t="str">
        <f t="shared" si="10"/>
        <v>si</v>
      </c>
    </row>
    <row r="281" spans="1:5" x14ac:dyDescent="0.25">
      <c r="A281" s="2" t="s">
        <v>492</v>
      </c>
      <c r="B281" s="2" t="s">
        <v>492</v>
      </c>
      <c r="D281" t="str">
        <f t="shared" si="10"/>
        <v>si</v>
      </c>
    </row>
    <row r="282" spans="1:5" x14ac:dyDescent="0.25">
      <c r="A282" s="2" t="s">
        <v>732</v>
      </c>
      <c r="B282" s="2" t="s">
        <v>732</v>
      </c>
      <c r="D282" t="str">
        <f t="shared" si="10"/>
        <v>si</v>
      </c>
    </row>
    <row r="283" spans="1:5" x14ac:dyDescent="0.25">
      <c r="A283" s="2" t="s">
        <v>627</v>
      </c>
      <c r="B283" s="2" t="s">
        <v>627</v>
      </c>
      <c r="D283" t="str">
        <f t="shared" si="10"/>
        <v>si</v>
      </c>
    </row>
    <row r="284" spans="1:5" ht="30" x14ac:dyDescent="0.25">
      <c r="A284" s="2" t="s">
        <v>594</v>
      </c>
      <c r="B284" s="2" t="s">
        <v>594</v>
      </c>
      <c r="D284" t="str">
        <f t="shared" si="10"/>
        <v>si</v>
      </c>
    </row>
    <row r="285" spans="1:5" x14ac:dyDescent="0.25">
      <c r="A285" s="2" t="s">
        <v>486</v>
      </c>
      <c r="B285" s="2" t="s">
        <v>486</v>
      </c>
      <c r="D285" t="str">
        <f t="shared" si="10"/>
        <v>si</v>
      </c>
    </row>
    <row r="286" spans="1:5" x14ac:dyDescent="0.25">
      <c r="A286" s="2" t="s">
        <v>734</v>
      </c>
      <c r="B286" s="2" t="s">
        <v>734</v>
      </c>
      <c r="D286" t="str">
        <f t="shared" si="10"/>
        <v>si</v>
      </c>
    </row>
    <row r="287" spans="1:5" x14ac:dyDescent="0.25">
      <c r="A287" s="2" t="s">
        <v>639</v>
      </c>
      <c r="B287" s="2" t="s">
        <v>639</v>
      </c>
      <c r="D287" t="str">
        <f t="shared" si="10"/>
        <v>si</v>
      </c>
    </row>
    <row r="288" spans="1:5" ht="45" x14ac:dyDescent="0.25">
      <c r="A288" s="2" t="s">
        <v>543</v>
      </c>
      <c r="B288" s="2" t="s">
        <v>543</v>
      </c>
      <c r="D288" t="str">
        <f t="shared" si="10"/>
        <v>si</v>
      </c>
    </row>
    <row r="289" spans="1:4" ht="30" x14ac:dyDescent="0.25">
      <c r="A289" s="2" t="s">
        <v>634</v>
      </c>
      <c r="B289" s="2" t="s">
        <v>634</v>
      </c>
      <c r="D289" t="str">
        <f t="shared" si="10"/>
        <v>si</v>
      </c>
    </row>
    <row r="290" spans="1:4" ht="45" x14ac:dyDescent="0.25">
      <c r="A290" s="2" t="s">
        <v>99</v>
      </c>
      <c r="B290" s="2" t="s">
        <v>99</v>
      </c>
      <c r="D290" t="str">
        <f t="shared" si="10"/>
        <v>si</v>
      </c>
    </row>
    <row r="291" spans="1:4" ht="75" x14ac:dyDescent="0.25">
      <c r="A291" s="2" t="s">
        <v>484</v>
      </c>
      <c r="B291" s="2" t="s">
        <v>484</v>
      </c>
      <c r="D291" t="str">
        <f t="shared" si="10"/>
        <v>si</v>
      </c>
    </row>
    <row r="292" spans="1:4" ht="30" x14ac:dyDescent="0.25">
      <c r="A292" s="2" t="s">
        <v>371</v>
      </c>
      <c r="B292" s="2" t="s">
        <v>371</v>
      </c>
      <c r="D292" t="str">
        <f t="shared" si="10"/>
        <v>si</v>
      </c>
    </row>
    <row r="293" spans="1:4" ht="30" x14ac:dyDescent="0.25">
      <c r="A293" s="2" t="s">
        <v>618</v>
      </c>
      <c r="B293" s="2" t="s">
        <v>618</v>
      </c>
      <c r="D293" t="str">
        <f t="shared" si="10"/>
        <v>si</v>
      </c>
    </row>
    <row r="294" spans="1:4" ht="75" x14ac:dyDescent="0.25">
      <c r="A294" s="2" t="s">
        <v>338</v>
      </c>
      <c r="B294" s="2" t="s">
        <v>338</v>
      </c>
      <c r="D294" t="str">
        <f t="shared" si="10"/>
        <v>si</v>
      </c>
    </row>
    <row r="295" spans="1:4" ht="60" x14ac:dyDescent="0.25">
      <c r="A295" s="2" t="s">
        <v>451</v>
      </c>
      <c r="B295" s="2" t="s">
        <v>451</v>
      </c>
      <c r="D295" t="str">
        <f t="shared" si="10"/>
        <v>si</v>
      </c>
    </row>
    <row r="296" spans="1:4" ht="30" x14ac:dyDescent="0.25">
      <c r="A296" s="2" t="s">
        <v>678</v>
      </c>
      <c r="B296" s="2" t="s">
        <v>678</v>
      </c>
      <c r="D296" t="str">
        <f t="shared" si="10"/>
        <v>si</v>
      </c>
    </row>
    <row r="297" spans="1:4" ht="30" x14ac:dyDescent="0.25">
      <c r="A297" s="2" t="s">
        <v>609</v>
      </c>
      <c r="B297" s="2" t="s">
        <v>609</v>
      </c>
      <c r="D297" t="str">
        <f t="shared" si="10"/>
        <v>si</v>
      </c>
    </row>
    <row r="298" spans="1:4" ht="30" x14ac:dyDescent="0.25">
      <c r="A298" s="2" t="s">
        <v>729</v>
      </c>
      <c r="B298" s="2" t="s">
        <v>729</v>
      </c>
      <c r="D298" t="str">
        <f t="shared" si="10"/>
        <v>si</v>
      </c>
    </row>
    <row r="299" spans="1:4" ht="60" x14ac:dyDescent="0.25">
      <c r="A299" s="2" t="s">
        <v>501</v>
      </c>
      <c r="B299" s="2" t="s">
        <v>501</v>
      </c>
      <c r="D299" t="str">
        <f t="shared" si="10"/>
        <v>si</v>
      </c>
    </row>
    <row r="300" spans="1:4" ht="30" x14ac:dyDescent="0.25">
      <c r="A300" s="2" t="s">
        <v>641</v>
      </c>
      <c r="B300" s="2" t="s">
        <v>641</v>
      </c>
      <c r="D300" t="str">
        <f t="shared" si="10"/>
        <v>si</v>
      </c>
    </row>
    <row r="301" spans="1:4" ht="45" x14ac:dyDescent="0.25">
      <c r="A301" s="2" t="s">
        <v>647</v>
      </c>
      <c r="B301" s="2" t="s">
        <v>647</v>
      </c>
      <c r="D301" t="str">
        <f t="shared" si="10"/>
        <v>si</v>
      </c>
    </row>
    <row r="302" spans="1:4" ht="45" x14ac:dyDescent="0.25">
      <c r="A302" s="25" t="s">
        <v>765</v>
      </c>
      <c r="B302" s="25"/>
      <c r="D302" t="str">
        <f>+IF(A302=B302,"si","no")</f>
        <v>no</v>
      </c>
    </row>
    <row r="303" spans="1:4" ht="30" x14ac:dyDescent="0.25">
      <c r="A303" s="2" t="s">
        <v>560</v>
      </c>
      <c r="B303" s="2" t="s">
        <v>560</v>
      </c>
      <c r="D303" t="str">
        <f t="shared" ref="D303:D304" si="11">+IF(A303=B303,"si","no")</f>
        <v>si</v>
      </c>
    </row>
    <row r="304" spans="1:4" ht="60" x14ac:dyDescent="0.25">
      <c r="A304" s="2" t="s">
        <v>569</v>
      </c>
      <c r="B304" s="2" t="s">
        <v>569</v>
      </c>
      <c r="D304" t="str">
        <f t="shared" si="11"/>
        <v>si</v>
      </c>
    </row>
    <row r="305" spans="1:4" ht="45" x14ac:dyDescent="0.25">
      <c r="A305" s="2" t="s">
        <v>766</v>
      </c>
      <c r="B305" s="25"/>
      <c r="D305" t="str">
        <f>+IF(A305=B305,"si","no")</f>
        <v>no</v>
      </c>
    </row>
    <row r="306" spans="1:4" ht="45" x14ac:dyDescent="0.25">
      <c r="A306" s="2" t="s">
        <v>479</v>
      </c>
      <c r="B306" s="2" t="s">
        <v>479</v>
      </c>
      <c r="D306" t="str">
        <f t="shared" ref="D306:D309" si="12">+IF(A306=B306,"si","no")</f>
        <v>si</v>
      </c>
    </row>
    <row r="307" spans="1:4" ht="60" x14ac:dyDescent="0.25">
      <c r="A307" s="2" t="s">
        <v>538</v>
      </c>
      <c r="B307" s="2" t="s">
        <v>538</v>
      </c>
      <c r="D307" t="str">
        <f t="shared" si="12"/>
        <v>si</v>
      </c>
    </row>
    <row r="308" spans="1:4" ht="45" x14ac:dyDescent="0.25">
      <c r="A308" s="2" t="s">
        <v>649</v>
      </c>
      <c r="B308" s="2" t="s">
        <v>649</v>
      </c>
      <c r="D308" t="str">
        <f t="shared" si="12"/>
        <v>si</v>
      </c>
    </row>
    <row r="309" spans="1:4" x14ac:dyDescent="0.25">
      <c r="A309" s="2" t="s">
        <v>546</v>
      </c>
      <c r="B309" s="2" t="s">
        <v>546</v>
      </c>
      <c r="D309" t="str">
        <f t="shared" si="12"/>
        <v>si</v>
      </c>
    </row>
    <row r="310" spans="1:4" ht="30" x14ac:dyDescent="0.25">
      <c r="A310" s="2" t="s">
        <v>767</v>
      </c>
      <c r="B310" s="25"/>
      <c r="D310" t="str">
        <f>+IF(A310=B310,"si","no")</f>
        <v>no</v>
      </c>
    </row>
    <row r="311" spans="1:4" ht="45" x14ac:dyDescent="0.25">
      <c r="A311" s="2" t="s">
        <v>495</v>
      </c>
      <c r="B311" s="2" t="s">
        <v>495</v>
      </c>
      <c r="D311" t="str">
        <f t="shared" ref="D311:D319" si="13">+IF(A311=B311,"si","no")</f>
        <v>si</v>
      </c>
    </row>
    <row r="312" spans="1:4" ht="60" x14ac:dyDescent="0.25">
      <c r="A312" s="2" t="s">
        <v>573</v>
      </c>
      <c r="B312" s="2" t="s">
        <v>573</v>
      </c>
      <c r="D312" t="str">
        <f t="shared" si="13"/>
        <v>si</v>
      </c>
    </row>
    <row r="313" spans="1:4" ht="30" x14ac:dyDescent="0.25">
      <c r="A313" s="2" t="s">
        <v>656</v>
      </c>
      <c r="B313" s="2" t="s">
        <v>656</v>
      </c>
      <c r="D313" t="str">
        <f t="shared" si="13"/>
        <v>si</v>
      </c>
    </row>
    <row r="314" spans="1:4" ht="30" x14ac:dyDescent="0.25">
      <c r="A314" s="2" t="s">
        <v>507</v>
      </c>
      <c r="B314" s="2" t="s">
        <v>507</v>
      </c>
      <c r="D314" t="str">
        <f t="shared" si="13"/>
        <v>si</v>
      </c>
    </row>
    <row r="315" spans="1:4" ht="75" x14ac:dyDescent="0.25">
      <c r="A315" s="2" t="s">
        <v>481</v>
      </c>
      <c r="B315" s="2" t="s">
        <v>481</v>
      </c>
      <c r="D315" t="str">
        <f t="shared" si="13"/>
        <v>si</v>
      </c>
    </row>
    <row r="316" spans="1:4" ht="30" x14ac:dyDescent="0.25">
      <c r="A316" s="2" t="s">
        <v>661</v>
      </c>
      <c r="B316" s="2" t="s">
        <v>661</v>
      </c>
      <c r="D316" t="str">
        <f t="shared" si="13"/>
        <v>si</v>
      </c>
    </row>
    <row r="317" spans="1:4" ht="30" x14ac:dyDescent="0.25">
      <c r="A317" s="2" t="s">
        <v>601</v>
      </c>
      <c r="B317" s="2" t="s">
        <v>601</v>
      </c>
      <c r="D317" t="str">
        <f t="shared" si="13"/>
        <v>si</v>
      </c>
    </row>
    <row r="318" spans="1:4" x14ac:dyDescent="0.25">
      <c r="A318" s="2" t="s">
        <v>622</v>
      </c>
      <c r="B318" s="2" t="s">
        <v>622</v>
      </c>
      <c r="D318" t="str">
        <f t="shared" si="13"/>
        <v>si</v>
      </c>
    </row>
    <row r="319" spans="1:4" x14ac:dyDescent="0.25">
      <c r="A319" s="2" t="s">
        <v>710</v>
      </c>
      <c r="B319" s="2" t="s">
        <v>710</v>
      </c>
      <c r="D319" t="str">
        <f t="shared" si="13"/>
        <v>si</v>
      </c>
    </row>
    <row r="320" spans="1:4" ht="30" x14ac:dyDescent="0.25">
      <c r="A320" s="2" t="s">
        <v>768</v>
      </c>
      <c r="B320" s="25"/>
      <c r="D320" t="str">
        <f>+IF(A320=B320,"si","no")</f>
        <v>no</v>
      </c>
    </row>
    <row r="321" spans="1:5" ht="30" x14ac:dyDescent="0.25">
      <c r="A321" s="2" t="s">
        <v>645</v>
      </c>
      <c r="B321" s="2" t="s">
        <v>645</v>
      </c>
      <c r="D321" t="str">
        <f t="shared" ref="D321:D323" si="14">+IF(A321=B321,"si","no")</f>
        <v>si</v>
      </c>
    </row>
    <row r="322" spans="1:5" ht="30" x14ac:dyDescent="0.25">
      <c r="A322" s="2" t="s">
        <v>621</v>
      </c>
      <c r="B322" s="2" t="s">
        <v>621</v>
      </c>
      <c r="D322" t="str">
        <f t="shared" si="14"/>
        <v>si</v>
      </c>
    </row>
    <row r="323" spans="1:5" ht="30" x14ac:dyDescent="0.25">
      <c r="A323" s="2" t="s">
        <v>590</v>
      </c>
      <c r="B323" s="2" t="s">
        <v>590</v>
      </c>
      <c r="D323" t="str">
        <f t="shared" si="14"/>
        <v>si</v>
      </c>
    </row>
    <row r="324" spans="1:5" x14ac:dyDescent="0.25">
      <c r="A324" s="2" t="s">
        <v>769</v>
      </c>
      <c r="B324" s="25"/>
      <c r="D324" t="str">
        <f>+IF(A324=B324,"si","no")</f>
        <v>no</v>
      </c>
    </row>
    <row r="325" spans="1:5" ht="30" x14ac:dyDescent="0.25">
      <c r="A325" s="2" t="s">
        <v>491</v>
      </c>
      <c r="B325" s="2" t="s">
        <v>491</v>
      </c>
      <c r="D325" t="str">
        <f t="shared" ref="D325:D353" si="15">+IF(A325=B325,"si","no")</f>
        <v>si</v>
      </c>
    </row>
    <row r="326" spans="1:5" ht="30" x14ac:dyDescent="0.25">
      <c r="A326" s="2" t="s">
        <v>540</v>
      </c>
      <c r="B326" s="2" t="s">
        <v>540</v>
      </c>
      <c r="D326" t="str">
        <f t="shared" si="15"/>
        <v>si</v>
      </c>
    </row>
    <row r="327" spans="1:5" ht="30" x14ac:dyDescent="0.25">
      <c r="A327" s="2" t="s">
        <v>653</v>
      </c>
      <c r="B327" s="2" t="s">
        <v>653</v>
      </c>
      <c r="D327" t="str">
        <f t="shared" si="15"/>
        <v>si</v>
      </c>
    </row>
    <row r="328" spans="1:5" ht="30" x14ac:dyDescent="0.25">
      <c r="A328" s="2" t="s">
        <v>616</v>
      </c>
      <c r="B328" s="2" t="s">
        <v>616</v>
      </c>
      <c r="D328" t="str">
        <f t="shared" si="15"/>
        <v>si</v>
      </c>
    </row>
    <row r="329" spans="1:5" x14ac:dyDescent="0.25">
      <c r="A329" s="2" t="s">
        <v>613</v>
      </c>
      <c r="B329" s="2" t="s">
        <v>613</v>
      </c>
      <c r="D329" t="str">
        <f t="shared" si="15"/>
        <v>si</v>
      </c>
    </row>
    <row r="330" spans="1:5" x14ac:dyDescent="0.25">
      <c r="A330" s="2" t="s">
        <v>525</v>
      </c>
      <c r="B330" s="2" t="s">
        <v>525</v>
      </c>
      <c r="D330" t="str">
        <f t="shared" si="15"/>
        <v>si</v>
      </c>
    </row>
    <row r="331" spans="1:5" ht="45" x14ac:dyDescent="0.25">
      <c r="A331" s="25" t="s">
        <v>332</v>
      </c>
      <c r="B331" s="25" t="s">
        <v>541</v>
      </c>
      <c r="D331" t="str">
        <f t="shared" si="15"/>
        <v>no</v>
      </c>
      <c r="E331">
        <v>3112</v>
      </c>
    </row>
    <row r="332" spans="1:5" ht="45" x14ac:dyDescent="0.25">
      <c r="A332" s="2" t="s">
        <v>509</v>
      </c>
      <c r="B332" s="2" t="s">
        <v>509</v>
      </c>
      <c r="D332" t="str">
        <f t="shared" si="15"/>
        <v>si</v>
      </c>
    </row>
    <row r="333" spans="1:5" ht="60" x14ac:dyDescent="0.25">
      <c r="A333" s="2" t="s">
        <v>662</v>
      </c>
      <c r="B333" s="2" t="s">
        <v>662</v>
      </c>
      <c r="D333" t="str">
        <f t="shared" si="15"/>
        <v>si</v>
      </c>
    </row>
    <row r="334" spans="1:5" ht="60" x14ac:dyDescent="0.25">
      <c r="A334" s="2" t="s">
        <v>659</v>
      </c>
      <c r="B334" s="2" t="s">
        <v>659</v>
      </c>
      <c r="D334" t="str">
        <f t="shared" si="15"/>
        <v>si</v>
      </c>
    </row>
    <row r="335" spans="1:5" ht="45" x14ac:dyDescent="0.25">
      <c r="A335" s="2" t="s">
        <v>692</v>
      </c>
      <c r="B335" s="2" t="s">
        <v>692</v>
      </c>
      <c r="D335" t="str">
        <f t="shared" si="15"/>
        <v>si</v>
      </c>
    </row>
    <row r="336" spans="1:5" ht="30" x14ac:dyDescent="0.25">
      <c r="A336" s="2" t="s">
        <v>665</v>
      </c>
      <c r="B336" s="2" t="s">
        <v>665</v>
      </c>
      <c r="D336" t="str">
        <f t="shared" si="15"/>
        <v>si</v>
      </c>
    </row>
    <row r="337" spans="1:4" ht="45" x14ac:dyDescent="0.25">
      <c r="A337" s="2" t="s">
        <v>339</v>
      </c>
      <c r="B337" s="2" t="s">
        <v>339</v>
      </c>
      <c r="D337" t="str">
        <f t="shared" si="15"/>
        <v>si</v>
      </c>
    </row>
    <row r="338" spans="1:4" ht="45" x14ac:dyDescent="0.25">
      <c r="A338" s="2" t="s">
        <v>377</v>
      </c>
      <c r="B338" s="2" t="s">
        <v>377</v>
      </c>
      <c r="D338" t="str">
        <f t="shared" si="15"/>
        <v>si</v>
      </c>
    </row>
    <row r="339" spans="1:4" ht="30" x14ac:dyDescent="0.25">
      <c r="A339" s="2" t="s">
        <v>512</v>
      </c>
      <c r="B339" s="2" t="s">
        <v>512</v>
      </c>
      <c r="D339" t="str">
        <f t="shared" si="15"/>
        <v>si</v>
      </c>
    </row>
    <row r="340" spans="1:4" ht="45" x14ac:dyDescent="0.25">
      <c r="A340" s="2" t="s">
        <v>513</v>
      </c>
      <c r="B340" s="2" t="s">
        <v>513</v>
      </c>
      <c r="D340" t="str">
        <f t="shared" si="15"/>
        <v>si</v>
      </c>
    </row>
    <row r="341" spans="1:4" ht="30" x14ac:dyDescent="0.25">
      <c r="A341" s="2" t="s">
        <v>515</v>
      </c>
      <c r="B341" s="2" t="s">
        <v>515</v>
      </c>
      <c r="D341" t="str">
        <f t="shared" si="15"/>
        <v>si</v>
      </c>
    </row>
    <row r="342" spans="1:4" ht="30" x14ac:dyDescent="0.25">
      <c r="A342" s="2" t="s">
        <v>514</v>
      </c>
      <c r="B342" s="2" t="s">
        <v>514</v>
      </c>
      <c r="D342" t="str">
        <f t="shared" si="15"/>
        <v>si</v>
      </c>
    </row>
    <row r="343" spans="1:4" ht="30" x14ac:dyDescent="0.25">
      <c r="A343" s="2" t="s">
        <v>510</v>
      </c>
      <c r="B343" s="2" t="s">
        <v>510</v>
      </c>
      <c r="D343" t="str">
        <f t="shared" si="15"/>
        <v>si</v>
      </c>
    </row>
    <row r="344" spans="1:4" ht="30" x14ac:dyDescent="0.25">
      <c r="A344" s="2" t="s">
        <v>170</v>
      </c>
      <c r="B344" s="2" t="s">
        <v>170</v>
      </c>
      <c r="D344" t="str">
        <f t="shared" si="15"/>
        <v>si</v>
      </c>
    </row>
    <row r="345" spans="1:4" ht="45" x14ac:dyDescent="0.25">
      <c r="A345" s="2" t="s">
        <v>676</v>
      </c>
      <c r="B345" s="2" t="s">
        <v>676</v>
      </c>
      <c r="D345" t="str">
        <f t="shared" si="15"/>
        <v>si</v>
      </c>
    </row>
    <row r="346" spans="1:4" ht="45" x14ac:dyDescent="0.25">
      <c r="A346" s="2" t="s">
        <v>599</v>
      </c>
      <c r="B346" s="2" t="s">
        <v>599</v>
      </c>
      <c r="D346" t="str">
        <f t="shared" si="15"/>
        <v>si</v>
      </c>
    </row>
    <row r="347" spans="1:4" ht="45" x14ac:dyDescent="0.25">
      <c r="A347" s="2" t="s">
        <v>508</v>
      </c>
      <c r="B347" s="2" t="s">
        <v>508</v>
      </c>
      <c r="D347" t="str">
        <f t="shared" si="15"/>
        <v>si</v>
      </c>
    </row>
    <row r="348" spans="1:4" ht="30" x14ac:dyDescent="0.25">
      <c r="A348" s="2" t="s">
        <v>516</v>
      </c>
      <c r="B348" s="2" t="s">
        <v>516</v>
      </c>
      <c r="D348" t="str">
        <f t="shared" si="15"/>
        <v>si</v>
      </c>
    </row>
    <row r="349" spans="1:4" ht="30" x14ac:dyDescent="0.25">
      <c r="A349" s="22" t="s">
        <v>770</v>
      </c>
      <c r="B349" s="22" t="s">
        <v>503</v>
      </c>
      <c r="D349" t="str">
        <f t="shared" si="15"/>
        <v>no</v>
      </c>
    </row>
    <row r="350" spans="1:4" ht="30" x14ac:dyDescent="0.25">
      <c r="A350" s="22" t="s">
        <v>771</v>
      </c>
      <c r="B350" s="22" t="s">
        <v>504</v>
      </c>
      <c r="D350" t="str">
        <f t="shared" si="15"/>
        <v>no</v>
      </c>
    </row>
    <row r="351" spans="1:4" ht="45" x14ac:dyDescent="0.25">
      <c r="A351" s="2" t="s">
        <v>518</v>
      </c>
      <c r="B351" s="2" t="s">
        <v>518</v>
      </c>
      <c r="D351" t="str">
        <f t="shared" si="15"/>
        <v>si</v>
      </c>
    </row>
    <row r="352" spans="1:4" ht="30" x14ac:dyDescent="0.25">
      <c r="A352" s="2" t="s">
        <v>499</v>
      </c>
      <c r="B352" s="2" t="s">
        <v>499</v>
      </c>
      <c r="D352" t="str">
        <f t="shared" si="15"/>
        <v>si</v>
      </c>
    </row>
    <row r="353" spans="1:4" ht="45" x14ac:dyDescent="0.25">
      <c r="A353" s="2" t="s">
        <v>511</v>
      </c>
      <c r="B353" s="2" t="s">
        <v>511</v>
      </c>
      <c r="D353" t="str">
        <f t="shared" si="15"/>
        <v>si</v>
      </c>
    </row>
  </sheetData>
  <autoFilter ref="A1:B35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topLeftCell="A298" workbookViewId="0">
      <selection activeCell="B2" sqref="B2:B353"/>
    </sheetView>
  </sheetViews>
  <sheetFormatPr baseColWidth="10" defaultRowHeight="15" x14ac:dyDescent="0.25"/>
  <cols>
    <col min="1" max="2" width="55.28515625" style="2" customWidth="1"/>
  </cols>
  <sheetData>
    <row r="1" spans="1:4" x14ac:dyDescent="0.25">
      <c r="A1" s="21" t="s">
        <v>737</v>
      </c>
      <c r="B1" s="21" t="s">
        <v>738</v>
      </c>
    </row>
    <row r="2" spans="1:4" ht="45" x14ac:dyDescent="0.25">
      <c r="A2" s="2" t="s">
        <v>236</v>
      </c>
      <c r="B2" s="2" t="s">
        <v>633</v>
      </c>
      <c r="D2" t="str">
        <f>+IF(A2=B2,"si","no")</f>
        <v>no</v>
      </c>
    </row>
    <row r="3" spans="1:4" ht="45" x14ac:dyDescent="0.25">
      <c r="A3" s="2" t="s">
        <v>879</v>
      </c>
      <c r="B3" s="2" t="s">
        <v>693</v>
      </c>
      <c r="D3" t="str">
        <f t="shared" ref="D3:D66" si="0">+IF(A3=B3,"si","no")</f>
        <v>no</v>
      </c>
    </row>
    <row r="4" spans="1:4" ht="45" x14ac:dyDescent="0.25">
      <c r="A4" s="2" t="s">
        <v>785</v>
      </c>
      <c r="B4" s="2" t="s">
        <v>607</v>
      </c>
      <c r="D4" t="str">
        <f t="shared" si="0"/>
        <v>no</v>
      </c>
    </row>
    <row r="5" spans="1:4" ht="75" x14ac:dyDescent="0.25">
      <c r="A5" s="22" t="s">
        <v>882</v>
      </c>
      <c r="B5" s="22" t="s">
        <v>581</v>
      </c>
      <c r="D5" s="23" t="str">
        <f t="shared" si="0"/>
        <v>no</v>
      </c>
    </row>
    <row r="6" spans="1:4" ht="45" x14ac:dyDescent="0.25">
      <c r="A6" s="2" t="s">
        <v>796</v>
      </c>
      <c r="B6" s="2" t="s">
        <v>722</v>
      </c>
      <c r="D6" t="str">
        <f t="shared" si="0"/>
        <v>no</v>
      </c>
    </row>
    <row r="7" spans="1:4" ht="30" x14ac:dyDescent="0.25">
      <c r="A7" s="2" t="s">
        <v>869</v>
      </c>
      <c r="B7" s="2" t="s">
        <v>489</v>
      </c>
      <c r="D7" t="str">
        <f t="shared" si="0"/>
        <v>no</v>
      </c>
    </row>
    <row r="8" spans="1:4" ht="45" x14ac:dyDescent="0.25">
      <c r="A8" s="2" t="s">
        <v>200</v>
      </c>
      <c r="B8" s="2" t="s">
        <v>655</v>
      </c>
      <c r="D8" t="str">
        <f t="shared" si="0"/>
        <v>no</v>
      </c>
    </row>
    <row r="9" spans="1:4" ht="45" x14ac:dyDescent="0.25">
      <c r="A9" s="2" t="s">
        <v>890</v>
      </c>
      <c r="B9" s="2" t="s">
        <v>583</v>
      </c>
      <c r="D9" t="str">
        <f t="shared" si="0"/>
        <v>no</v>
      </c>
    </row>
    <row r="10" spans="1:4" ht="30" x14ac:dyDescent="0.25">
      <c r="A10" s="2" t="s">
        <v>89</v>
      </c>
      <c r="B10" s="2" t="s">
        <v>681</v>
      </c>
      <c r="D10" t="str">
        <f t="shared" si="0"/>
        <v>no</v>
      </c>
    </row>
    <row r="11" spans="1:4" ht="60" x14ac:dyDescent="0.25">
      <c r="A11" s="22" t="s">
        <v>871</v>
      </c>
      <c r="B11" s="22" t="s">
        <v>724</v>
      </c>
      <c r="D11" s="23" t="str">
        <f t="shared" si="0"/>
        <v>no</v>
      </c>
    </row>
    <row r="12" spans="1:4" ht="60" x14ac:dyDescent="0.25">
      <c r="A12" s="2" t="s">
        <v>58</v>
      </c>
      <c r="B12" s="2" t="s">
        <v>391</v>
      </c>
      <c r="D12" t="str">
        <f t="shared" si="0"/>
        <v>no</v>
      </c>
    </row>
    <row r="13" spans="1:4" ht="60" x14ac:dyDescent="0.25">
      <c r="A13" s="2" t="s">
        <v>786</v>
      </c>
      <c r="B13" s="2" t="s">
        <v>716</v>
      </c>
      <c r="D13" t="str">
        <f t="shared" si="0"/>
        <v>no</v>
      </c>
    </row>
    <row r="14" spans="1:4" ht="60" x14ac:dyDescent="0.25">
      <c r="A14" s="2" t="s">
        <v>805</v>
      </c>
      <c r="B14" s="2" t="s">
        <v>490</v>
      </c>
      <c r="D14" t="str">
        <f t="shared" si="0"/>
        <v>no</v>
      </c>
    </row>
    <row r="15" spans="1:4" ht="45" x14ac:dyDescent="0.25">
      <c r="A15" s="2" t="s">
        <v>795</v>
      </c>
      <c r="B15" s="2" t="s">
        <v>725</v>
      </c>
      <c r="D15" t="str">
        <f t="shared" si="0"/>
        <v>no</v>
      </c>
    </row>
    <row r="16" spans="1:4" ht="45" x14ac:dyDescent="0.25">
      <c r="A16" s="2" t="s">
        <v>577</v>
      </c>
      <c r="B16" s="2" t="s">
        <v>721</v>
      </c>
      <c r="D16" t="str">
        <f t="shared" si="0"/>
        <v>no</v>
      </c>
    </row>
    <row r="17" spans="1:5" ht="45" x14ac:dyDescent="0.25">
      <c r="A17" s="2" t="s">
        <v>334</v>
      </c>
      <c r="B17" s="2" t="s">
        <v>577</v>
      </c>
      <c r="D17" t="str">
        <f t="shared" si="0"/>
        <v>no</v>
      </c>
    </row>
    <row r="18" spans="1:5" ht="75" x14ac:dyDescent="0.25">
      <c r="A18" s="2" t="s">
        <v>788</v>
      </c>
      <c r="B18" s="2" t="s">
        <v>563</v>
      </c>
      <c r="D18" t="str">
        <f t="shared" si="0"/>
        <v>no</v>
      </c>
    </row>
    <row r="19" spans="1:5" ht="75" x14ac:dyDescent="0.25">
      <c r="A19" s="2" t="s">
        <v>228</v>
      </c>
      <c r="B19" s="2" t="s">
        <v>675</v>
      </c>
      <c r="D19" t="str">
        <f t="shared" si="0"/>
        <v>no</v>
      </c>
    </row>
    <row r="20" spans="1:5" ht="45" x14ac:dyDescent="0.25">
      <c r="A20" s="2" t="s">
        <v>94</v>
      </c>
      <c r="B20" s="2" t="s">
        <v>703</v>
      </c>
      <c r="D20" t="str">
        <f t="shared" si="0"/>
        <v>no</v>
      </c>
    </row>
    <row r="21" spans="1:5" ht="45" x14ac:dyDescent="0.25">
      <c r="A21" s="2" t="s">
        <v>95</v>
      </c>
      <c r="B21" s="2" t="s">
        <v>498</v>
      </c>
      <c r="D21" t="str">
        <f t="shared" si="0"/>
        <v>no</v>
      </c>
    </row>
    <row r="22" spans="1:5" ht="45" x14ac:dyDescent="0.25">
      <c r="A22" s="2" t="s">
        <v>104</v>
      </c>
      <c r="B22" s="2" t="s">
        <v>502</v>
      </c>
      <c r="D22" t="str">
        <f t="shared" si="0"/>
        <v>no</v>
      </c>
    </row>
    <row r="23" spans="1:5" ht="105" x14ac:dyDescent="0.25">
      <c r="A23" s="2" t="s">
        <v>787</v>
      </c>
      <c r="B23" s="2" t="s">
        <v>497</v>
      </c>
      <c r="D23" t="str">
        <f t="shared" si="0"/>
        <v>no</v>
      </c>
    </row>
    <row r="24" spans="1:5" ht="105" x14ac:dyDescent="0.25">
      <c r="A24" s="2" t="s">
        <v>405</v>
      </c>
      <c r="B24" s="2" t="s">
        <v>29</v>
      </c>
      <c r="D24" t="str">
        <f t="shared" si="0"/>
        <v>no</v>
      </c>
    </row>
    <row r="25" spans="1:5" ht="30" x14ac:dyDescent="0.25">
      <c r="A25" s="2" t="s">
        <v>453</v>
      </c>
      <c r="B25" s="2" t="s">
        <v>625</v>
      </c>
      <c r="D25" t="str">
        <f t="shared" si="0"/>
        <v>no</v>
      </c>
    </row>
    <row r="26" spans="1:5" ht="30" x14ac:dyDescent="0.25">
      <c r="A26" s="2" t="s">
        <v>427</v>
      </c>
      <c r="B26" s="2" t="s">
        <v>591</v>
      </c>
      <c r="D26" t="str">
        <f t="shared" si="0"/>
        <v>no</v>
      </c>
    </row>
    <row r="27" spans="1:5" ht="30" x14ac:dyDescent="0.25">
      <c r="A27" s="2" t="s">
        <v>59</v>
      </c>
      <c r="B27" s="2" t="s">
        <v>642</v>
      </c>
      <c r="D27" t="str">
        <f t="shared" si="0"/>
        <v>no</v>
      </c>
    </row>
    <row r="28" spans="1:5" ht="60" x14ac:dyDescent="0.25">
      <c r="A28" s="2" t="s">
        <v>201</v>
      </c>
      <c r="B28" s="24" t="s">
        <v>741</v>
      </c>
      <c r="D28" t="str">
        <f t="shared" si="0"/>
        <v>no</v>
      </c>
    </row>
    <row r="29" spans="1:5" ht="60" x14ac:dyDescent="0.25">
      <c r="A29" s="2" t="s">
        <v>823</v>
      </c>
      <c r="B29" s="2" t="s">
        <v>410</v>
      </c>
      <c r="D29" t="str">
        <f t="shared" si="0"/>
        <v>no</v>
      </c>
    </row>
    <row r="30" spans="1:5" ht="30" x14ac:dyDescent="0.25">
      <c r="A30" s="2" t="s">
        <v>210</v>
      </c>
      <c r="B30" s="2" t="s">
        <v>685</v>
      </c>
      <c r="D30" t="str">
        <f t="shared" si="0"/>
        <v>no</v>
      </c>
    </row>
    <row r="31" spans="1:5" ht="30" x14ac:dyDescent="0.25">
      <c r="A31" s="2" t="s">
        <v>211</v>
      </c>
      <c r="B31" s="2" t="s">
        <v>211</v>
      </c>
      <c r="D31" t="str">
        <f t="shared" si="0"/>
        <v>si</v>
      </c>
    </row>
    <row r="32" spans="1:5" ht="60" x14ac:dyDescent="0.25">
      <c r="A32" s="28" t="s">
        <v>19</v>
      </c>
      <c r="B32" s="25"/>
      <c r="D32" s="23" t="str">
        <f t="shared" si="0"/>
        <v>no</v>
      </c>
      <c r="E32">
        <v>11233</v>
      </c>
    </row>
    <row r="33" spans="1:4" ht="75" x14ac:dyDescent="0.25">
      <c r="A33" s="2" t="s">
        <v>483</v>
      </c>
      <c r="B33" s="2" t="s">
        <v>483</v>
      </c>
      <c r="D33" t="str">
        <f t="shared" si="0"/>
        <v>si</v>
      </c>
    </row>
    <row r="34" spans="1:4" ht="30" x14ac:dyDescent="0.25">
      <c r="A34" s="2" t="s">
        <v>38</v>
      </c>
      <c r="B34" s="2" t="s">
        <v>731</v>
      </c>
      <c r="D34" t="str">
        <f t="shared" si="0"/>
        <v>no</v>
      </c>
    </row>
    <row r="35" spans="1:4" ht="90" x14ac:dyDescent="0.25">
      <c r="A35" s="2" t="s">
        <v>379</v>
      </c>
      <c r="B35" s="2" t="s">
        <v>568</v>
      </c>
      <c r="D35" t="str">
        <f t="shared" si="0"/>
        <v>no</v>
      </c>
    </row>
    <row r="36" spans="1:4" ht="30" x14ac:dyDescent="0.25">
      <c r="A36" s="2" t="s">
        <v>284</v>
      </c>
      <c r="B36" s="2" t="s">
        <v>597</v>
      </c>
      <c r="D36" t="str">
        <f t="shared" si="0"/>
        <v>no</v>
      </c>
    </row>
    <row r="37" spans="1:4" ht="30" x14ac:dyDescent="0.25">
      <c r="A37" s="2" t="s">
        <v>285</v>
      </c>
      <c r="B37" s="2" t="s">
        <v>600</v>
      </c>
      <c r="D37" t="str">
        <f t="shared" si="0"/>
        <v>no</v>
      </c>
    </row>
    <row r="38" spans="1:4" ht="45" x14ac:dyDescent="0.25">
      <c r="A38" s="2" t="s">
        <v>806</v>
      </c>
      <c r="B38" s="2" t="s">
        <v>727</v>
      </c>
      <c r="D38" t="str">
        <f t="shared" si="0"/>
        <v>no</v>
      </c>
    </row>
    <row r="39" spans="1:4" ht="45" x14ac:dyDescent="0.25">
      <c r="A39" s="2" t="s">
        <v>48</v>
      </c>
      <c r="B39" s="2" t="s">
        <v>728</v>
      </c>
      <c r="D39" t="str">
        <f t="shared" si="0"/>
        <v>no</v>
      </c>
    </row>
    <row r="40" spans="1:4" ht="75" x14ac:dyDescent="0.25">
      <c r="A40" s="2" t="s">
        <v>192</v>
      </c>
      <c r="B40" s="2" t="s">
        <v>192</v>
      </c>
      <c r="D40" t="str">
        <f t="shared" si="0"/>
        <v>si</v>
      </c>
    </row>
    <row r="41" spans="1:4" ht="30" x14ac:dyDescent="0.25">
      <c r="A41" s="2" t="s">
        <v>891</v>
      </c>
      <c r="B41" s="2" t="s">
        <v>686</v>
      </c>
      <c r="D41" t="str">
        <f t="shared" si="0"/>
        <v>no</v>
      </c>
    </row>
    <row r="42" spans="1:4" ht="30" x14ac:dyDescent="0.25">
      <c r="A42" s="2" t="s">
        <v>275</v>
      </c>
      <c r="B42" s="2" t="s">
        <v>585</v>
      </c>
      <c r="D42" t="str">
        <f t="shared" si="0"/>
        <v>no</v>
      </c>
    </row>
    <row r="43" spans="1:4" ht="72" x14ac:dyDescent="0.25">
      <c r="A43" s="26" t="s">
        <v>884</v>
      </c>
      <c r="B43" s="26" t="s">
        <v>742</v>
      </c>
      <c r="D43" t="str">
        <f t="shared" si="0"/>
        <v>no</v>
      </c>
    </row>
    <row r="44" spans="1:4" ht="45" x14ac:dyDescent="0.25">
      <c r="A44" s="2" t="s">
        <v>826</v>
      </c>
      <c r="B44" s="2" t="s">
        <v>617</v>
      </c>
      <c r="D44" t="str">
        <f t="shared" si="0"/>
        <v>no</v>
      </c>
    </row>
    <row r="45" spans="1:4" ht="60" x14ac:dyDescent="0.25">
      <c r="A45" s="2" t="s">
        <v>142</v>
      </c>
      <c r="B45" s="2" t="s">
        <v>142</v>
      </c>
      <c r="D45" t="str">
        <f t="shared" si="0"/>
        <v>si</v>
      </c>
    </row>
    <row r="46" spans="1:4" ht="45" x14ac:dyDescent="0.25">
      <c r="A46" s="2" t="s">
        <v>832</v>
      </c>
      <c r="B46" s="2" t="s">
        <v>553</v>
      </c>
      <c r="D46" t="str">
        <f t="shared" si="0"/>
        <v>no</v>
      </c>
    </row>
    <row r="47" spans="1:4" ht="45" x14ac:dyDescent="0.25">
      <c r="A47" s="2" t="s">
        <v>547</v>
      </c>
      <c r="B47" s="2" t="s">
        <v>547</v>
      </c>
      <c r="D47" t="str">
        <f t="shared" si="0"/>
        <v>si</v>
      </c>
    </row>
    <row r="48" spans="1:4" ht="45" x14ac:dyDescent="0.25">
      <c r="A48" s="2" t="s">
        <v>143</v>
      </c>
      <c r="B48" s="2" t="s">
        <v>143</v>
      </c>
      <c r="D48" t="str">
        <f t="shared" si="0"/>
        <v>si</v>
      </c>
    </row>
    <row r="49" spans="1:5" ht="90" x14ac:dyDescent="0.25">
      <c r="A49" s="2" t="s">
        <v>861</v>
      </c>
      <c r="B49" s="2" t="s">
        <v>554</v>
      </c>
      <c r="D49" t="str">
        <f t="shared" si="0"/>
        <v>no</v>
      </c>
    </row>
    <row r="50" spans="1:5" ht="90" x14ac:dyDescent="0.25">
      <c r="A50" s="2" t="s">
        <v>446</v>
      </c>
      <c r="B50" s="2" t="s">
        <v>314</v>
      </c>
      <c r="D50" t="str">
        <f t="shared" si="0"/>
        <v>no</v>
      </c>
    </row>
    <row r="51" spans="1:5" ht="30" x14ac:dyDescent="0.25">
      <c r="A51" s="2" t="s">
        <v>849</v>
      </c>
      <c r="B51" s="2" t="s">
        <v>572</v>
      </c>
      <c r="D51" t="str">
        <f t="shared" si="0"/>
        <v>no</v>
      </c>
    </row>
    <row r="52" spans="1:5" ht="75" x14ac:dyDescent="0.25">
      <c r="A52" s="2" t="s">
        <v>213</v>
      </c>
      <c r="B52" s="2" t="s">
        <v>358</v>
      </c>
      <c r="D52" t="str">
        <f t="shared" si="0"/>
        <v>no</v>
      </c>
    </row>
    <row r="53" spans="1:5" ht="45" x14ac:dyDescent="0.25">
      <c r="A53" s="2" t="s">
        <v>848</v>
      </c>
      <c r="B53" s="2" t="s">
        <v>213</v>
      </c>
      <c r="D53" t="str">
        <f t="shared" si="0"/>
        <v>no</v>
      </c>
    </row>
    <row r="54" spans="1:5" ht="45" x14ac:dyDescent="0.25">
      <c r="A54" s="28" t="s">
        <v>51</v>
      </c>
      <c r="B54" s="25"/>
      <c r="D54" s="23" t="str">
        <f t="shared" si="0"/>
        <v>no</v>
      </c>
      <c r="E54">
        <v>11141</v>
      </c>
    </row>
    <row r="55" spans="1:5" ht="45" x14ac:dyDescent="0.25">
      <c r="A55" s="2" t="s">
        <v>60</v>
      </c>
      <c r="B55" s="2" t="s">
        <v>643</v>
      </c>
      <c r="D55" t="str">
        <f t="shared" si="0"/>
        <v>no</v>
      </c>
    </row>
    <row r="56" spans="1:5" ht="60" x14ac:dyDescent="0.25">
      <c r="A56" s="2" t="s">
        <v>193</v>
      </c>
      <c r="B56" s="2" t="s">
        <v>193</v>
      </c>
      <c r="D56" t="str">
        <f t="shared" si="0"/>
        <v>si</v>
      </c>
    </row>
    <row r="57" spans="1:5" ht="45" x14ac:dyDescent="0.25">
      <c r="A57" s="2" t="s">
        <v>66</v>
      </c>
      <c r="B57" s="2" t="s">
        <v>708</v>
      </c>
      <c r="D57" t="str">
        <f t="shared" si="0"/>
        <v>no</v>
      </c>
    </row>
    <row r="58" spans="1:5" ht="30" x14ac:dyDescent="0.25">
      <c r="A58" s="2" t="s">
        <v>194</v>
      </c>
      <c r="B58" s="2" t="s">
        <v>744</v>
      </c>
      <c r="D58" t="str">
        <f t="shared" si="0"/>
        <v>no</v>
      </c>
    </row>
    <row r="59" spans="1:5" ht="45" x14ac:dyDescent="0.25">
      <c r="A59" s="2" t="s">
        <v>831</v>
      </c>
      <c r="B59" s="2" t="s">
        <v>527</v>
      </c>
      <c r="D59" t="str">
        <f t="shared" si="0"/>
        <v>no</v>
      </c>
    </row>
    <row r="60" spans="1:5" ht="45" x14ac:dyDescent="0.25">
      <c r="A60" s="2" t="s">
        <v>447</v>
      </c>
      <c r="B60" s="2" t="s">
        <v>552</v>
      </c>
      <c r="D60" t="str">
        <f t="shared" si="0"/>
        <v>no</v>
      </c>
    </row>
    <row r="61" spans="1:5" ht="30" x14ac:dyDescent="0.25">
      <c r="A61" s="2" t="s">
        <v>885</v>
      </c>
      <c r="B61" s="2" t="s">
        <v>555</v>
      </c>
      <c r="D61" t="str">
        <f t="shared" si="0"/>
        <v>no</v>
      </c>
    </row>
    <row r="62" spans="1:5" ht="45" x14ac:dyDescent="0.25">
      <c r="A62" s="2" t="s">
        <v>816</v>
      </c>
      <c r="B62" s="2" t="s">
        <v>593</v>
      </c>
      <c r="D62" t="str">
        <f t="shared" si="0"/>
        <v>si</v>
      </c>
    </row>
    <row r="63" spans="1:5" ht="45" x14ac:dyDescent="0.25">
      <c r="A63" s="2" t="s">
        <v>214</v>
      </c>
      <c r="B63" s="2" t="s">
        <v>683</v>
      </c>
      <c r="D63" t="str">
        <f t="shared" si="0"/>
        <v>no</v>
      </c>
    </row>
    <row r="64" spans="1:5" ht="45" x14ac:dyDescent="0.25">
      <c r="A64" s="2" t="s">
        <v>96</v>
      </c>
      <c r="B64" s="2" t="s">
        <v>500</v>
      </c>
      <c r="D64" t="str">
        <f t="shared" si="0"/>
        <v>no</v>
      </c>
    </row>
    <row r="65" spans="1:4" ht="45" x14ac:dyDescent="0.25">
      <c r="A65" s="2" t="s">
        <v>262</v>
      </c>
      <c r="B65" s="2" t="s">
        <v>559</v>
      </c>
      <c r="D65" t="str">
        <f t="shared" si="0"/>
        <v>no</v>
      </c>
    </row>
    <row r="66" spans="1:4" ht="60" x14ac:dyDescent="0.25">
      <c r="A66" s="2" t="s">
        <v>887</v>
      </c>
      <c r="B66" s="2" t="s">
        <v>276</v>
      </c>
      <c r="D66" t="str">
        <f t="shared" si="0"/>
        <v>no</v>
      </c>
    </row>
    <row r="67" spans="1:4" ht="60" x14ac:dyDescent="0.25">
      <c r="A67" s="2" t="s">
        <v>400</v>
      </c>
      <c r="B67" s="2" t="s">
        <v>400</v>
      </c>
      <c r="D67" t="str">
        <f t="shared" ref="D67:D110" si="1">+IF(A67=B67,"si","no")</f>
        <v>si</v>
      </c>
    </row>
    <row r="68" spans="1:4" ht="45" x14ac:dyDescent="0.25">
      <c r="A68" s="2" t="s">
        <v>874</v>
      </c>
      <c r="B68" s="2" t="s">
        <v>663</v>
      </c>
      <c r="D68" t="str">
        <f t="shared" si="1"/>
        <v>no</v>
      </c>
    </row>
    <row r="69" spans="1:4" ht="45" x14ac:dyDescent="0.25">
      <c r="A69" s="2" t="s">
        <v>464</v>
      </c>
      <c r="B69" s="2" t="s">
        <v>571</v>
      </c>
      <c r="D69" t="str">
        <f t="shared" si="1"/>
        <v>no</v>
      </c>
    </row>
    <row r="70" spans="1:4" ht="30" x14ac:dyDescent="0.25">
      <c r="A70" s="2" t="s">
        <v>114</v>
      </c>
      <c r="B70" s="2" t="s">
        <v>615</v>
      </c>
      <c r="D70" t="str">
        <f t="shared" si="1"/>
        <v>no</v>
      </c>
    </row>
    <row r="71" spans="1:4" ht="30" x14ac:dyDescent="0.25">
      <c r="A71" s="2" t="s">
        <v>120</v>
      </c>
      <c r="B71" s="2" t="s">
        <v>494</v>
      </c>
      <c r="D71" t="str">
        <f t="shared" si="1"/>
        <v>no</v>
      </c>
    </row>
    <row r="72" spans="1:4" ht="75" x14ac:dyDescent="0.25">
      <c r="A72" s="2" t="s">
        <v>247</v>
      </c>
      <c r="B72" s="2" t="s">
        <v>669</v>
      </c>
      <c r="D72" t="str">
        <f t="shared" si="1"/>
        <v>no</v>
      </c>
    </row>
    <row r="73" spans="1:4" ht="75" x14ac:dyDescent="0.25">
      <c r="A73" s="2" t="s">
        <v>144</v>
      </c>
      <c r="B73" s="2" t="s">
        <v>247</v>
      </c>
      <c r="D73" t="str">
        <f t="shared" si="1"/>
        <v>no</v>
      </c>
    </row>
    <row r="74" spans="1:4" ht="75" x14ac:dyDescent="0.25">
      <c r="A74" s="2" t="s">
        <v>8</v>
      </c>
      <c r="B74" s="2" t="s">
        <v>144</v>
      </c>
      <c r="D74" t="str">
        <f t="shared" si="1"/>
        <v>no</v>
      </c>
    </row>
    <row r="75" spans="1:4" ht="30" x14ac:dyDescent="0.25">
      <c r="A75" s="2" t="s">
        <v>406</v>
      </c>
      <c r="B75" s="2" t="s">
        <v>537</v>
      </c>
      <c r="D75" t="str">
        <f t="shared" si="1"/>
        <v>no</v>
      </c>
    </row>
    <row r="76" spans="1:4" ht="30" x14ac:dyDescent="0.25">
      <c r="A76" s="2" t="s">
        <v>229</v>
      </c>
      <c r="B76" s="2" t="s">
        <v>626</v>
      </c>
      <c r="D76" t="str">
        <f t="shared" si="1"/>
        <v>no</v>
      </c>
    </row>
    <row r="77" spans="1:4" ht="45" x14ac:dyDescent="0.25">
      <c r="A77" s="2" t="s">
        <v>311</v>
      </c>
      <c r="B77" s="2" t="s">
        <v>700</v>
      </c>
      <c r="D77" t="str">
        <f t="shared" si="1"/>
        <v>no</v>
      </c>
    </row>
    <row r="78" spans="1:4" ht="75" x14ac:dyDescent="0.25">
      <c r="A78" s="2" t="s">
        <v>842</v>
      </c>
      <c r="B78" s="2" t="s">
        <v>311</v>
      </c>
      <c r="D78" t="str">
        <f t="shared" si="1"/>
        <v>no</v>
      </c>
    </row>
    <row r="79" spans="1:4" ht="105" x14ac:dyDescent="0.25">
      <c r="A79" s="2" t="s">
        <v>230</v>
      </c>
      <c r="B79" s="2" t="s">
        <v>380</v>
      </c>
      <c r="D79" t="str">
        <f t="shared" si="1"/>
        <v>no</v>
      </c>
    </row>
    <row r="80" spans="1:4" ht="60" x14ac:dyDescent="0.25">
      <c r="A80" s="2" t="s">
        <v>889</v>
      </c>
      <c r="B80" s="2" t="s">
        <v>702</v>
      </c>
      <c r="D80" t="str">
        <f t="shared" si="1"/>
        <v>no</v>
      </c>
    </row>
    <row r="81" spans="1:4" ht="60" x14ac:dyDescent="0.25">
      <c r="A81" s="2" t="s">
        <v>216</v>
      </c>
      <c r="B81" s="2" t="s">
        <v>215</v>
      </c>
      <c r="D81" t="str">
        <f t="shared" si="1"/>
        <v>no</v>
      </c>
    </row>
    <row r="82" spans="1:4" ht="75" x14ac:dyDescent="0.25">
      <c r="A82" s="2" t="s">
        <v>217</v>
      </c>
      <c r="B82" s="2" t="s">
        <v>684</v>
      </c>
      <c r="D82" t="str">
        <f t="shared" si="1"/>
        <v>no</v>
      </c>
    </row>
    <row r="83" spans="1:4" ht="75" x14ac:dyDescent="0.25">
      <c r="A83" s="2" t="s">
        <v>154</v>
      </c>
      <c r="B83" s="2" t="s">
        <v>217</v>
      </c>
      <c r="D83" t="str">
        <f t="shared" si="1"/>
        <v>no</v>
      </c>
    </row>
    <row r="84" spans="1:4" ht="60" x14ac:dyDescent="0.25">
      <c r="A84" s="2" t="s">
        <v>341</v>
      </c>
      <c r="B84" s="2" t="s">
        <v>605</v>
      </c>
      <c r="D84" t="str">
        <f t="shared" si="1"/>
        <v>no</v>
      </c>
    </row>
    <row r="85" spans="1:4" ht="60" x14ac:dyDescent="0.25">
      <c r="A85" s="2" t="s">
        <v>342</v>
      </c>
      <c r="B85" s="2" t="s">
        <v>566</v>
      </c>
      <c r="D85" t="str">
        <f t="shared" si="1"/>
        <v>no</v>
      </c>
    </row>
    <row r="86" spans="1:4" ht="45" x14ac:dyDescent="0.25">
      <c r="A86" s="2" t="s">
        <v>875</v>
      </c>
      <c r="B86" s="2" t="s">
        <v>342</v>
      </c>
      <c r="D86" t="str">
        <f t="shared" si="1"/>
        <v>no</v>
      </c>
    </row>
    <row r="87" spans="1:4" ht="30" x14ac:dyDescent="0.25">
      <c r="A87" s="2" t="s">
        <v>292</v>
      </c>
      <c r="B87" s="2" t="s">
        <v>666</v>
      </c>
      <c r="D87" t="str">
        <f t="shared" si="1"/>
        <v>no</v>
      </c>
    </row>
    <row r="88" spans="1:4" ht="30" x14ac:dyDescent="0.25">
      <c r="A88" s="2" t="s">
        <v>386</v>
      </c>
      <c r="B88" s="2" t="s">
        <v>603</v>
      </c>
      <c r="D88" t="str">
        <f t="shared" si="1"/>
        <v>no</v>
      </c>
    </row>
    <row r="89" spans="1:4" ht="45" x14ac:dyDescent="0.25">
      <c r="A89" s="2" t="s">
        <v>657</v>
      </c>
      <c r="B89" s="2" t="s">
        <v>576</v>
      </c>
      <c r="D89" t="str">
        <f t="shared" si="1"/>
        <v>no</v>
      </c>
    </row>
    <row r="90" spans="1:4" ht="45" x14ac:dyDescent="0.25">
      <c r="A90" s="2" t="s">
        <v>652</v>
      </c>
      <c r="B90" s="2" t="s">
        <v>657</v>
      </c>
      <c r="D90" t="str">
        <f t="shared" si="1"/>
        <v>no</v>
      </c>
    </row>
    <row r="91" spans="1:4" ht="30" x14ac:dyDescent="0.25">
      <c r="A91" s="2" t="s">
        <v>269</v>
      </c>
      <c r="B91" s="2" t="s">
        <v>652</v>
      </c>
      <c r="D91" t="str">
        <f t="shared" si="1"/>
        <v>no</v>
      </c>
    </row>
    <row r="92" spans="1:4" ht="30" x14ac:dyDescent="0.25">
      <c r="A92" s="2" t="s">
        <v>84</v>
      </c>
      <c r="B92" s="2" t="s">
        <v>533</v>
      </c>
      <c r="D92" t="str">
        <f t="shared" si="1"/>
        <v>no</v>
      </c>
    </row>
    <row r="93" spans="1:4" ht="45" x14ac:dyDescent="0.25">
      <c r="A93" s="2" t="s">
        <v>300</v>
      </c>
      <c r="B93" s="2" t="s">
        <v>723</v>
      </c>
      <c r="D93" t="str">
        <f t="shared" si="1"/>
        <v>no</v>
      </c>
    </row>
    <row r="94" spans="1:4" ht="45" x14ac:dyDescent="0.25">
      <c r="A94" s="22" t="s">
        <v>218</v>
      </c>
      <c r="B94" s="22" t="s">
        <v>745</v>
      </c>
      <c r="D94" t="str">
        <f t="shared" si="1"/>
        <v>no</v>
      </c>
    </row>
    <row r="95" spans="1:4" ht="45" x14ac:dyDescent="0.25">
      <c r="A95" s="22" t="s">
        <v>270</v>
      </c>
      <c r="B95" s="26" t="s">
        <v>746</v>
      </c>
      <c r="D95" t="str">
        <f t="shared" si="1"/>
        <v>no</v>
      </c>
    </row>
    <row r="96" spans="1:4" ht="60" x14ac:dyDescent="0.25">
      <c r="A96" s="2" t="s">
        <v>325</v>
      </c>
      <c r="B96" s="2" t="s">
        <v>529</v>
      </c>
      <c r="D96" t="str">
        <f t="shared" si="1"/>
        <v>no</v>
      </c>
    </row>
    <row r="97" spans="1:5" ht="60" x14ac:dyDescent="0.25">
      <c r="A97" s="2" t="s">
        <v>864</v>
      </c>
      <c r="B97" s="2" t="s">
        <v>650</v>
      </c>
      <c r="D97" t="str">
        <f t="shared" si="1"/>
        <v>no</v>
      </c>
    </row>
    <row r="98" spans="1:5" ht="60" x14ac:dyDescent="0.25">
      <c r="A98" s="2" t="s">
        <v>660</v>
      </c>
      <c r="B98" s="2" t="s">
        <v>651</v>
      </c>
      <c r="D98" t="str">
        <f t="shared" si="1"/>
        <v>no</v>
      </c>
    </row>
    <row r="99" spans="1:5" ht="45" x14ac:dyDescent="0.25">
      <c r="A99" s="2" t="s">
        <v>204</v>
      </c>
      <c r="B99" s="2" t="s">
        <v>660</v>
      </c>
      <c r="D99" t="str">
        <f t="shared" si="1"/>
        <v>no</v>
      </c>
    </row>
    <row r="100" spans="1:5" ht="105" x14ac:dyDescent="0.25">
      <c r="A100" s="2" t="s">
        <v>343</v>
      </c>
      <c r="B100" s="2" t="s">
        <v>524</v>
      </c>
      <c r="D100" t="str">
        <f t="shared" si="1"/>
        <v>no</v>
      </c>
    </row>
    <row r="101" spans="1:5" ht="105" x14ac:dyDescent="0.25">
      <c r="A101" s="2" t="s">
        <v>302</v>
      </c>
      <c r="B101" s="2" t="s">
        <v>343</v>
      </c>
      <c r="D101" t="str">
        <f t="shared" si="1"/>
        <v>no</v>
      </c>
    </row>
    <row r="102" spans="1:5" ht="30" x14ac:dyDescent="0.25">
      <c r="A102" s="28" t="s">
        <v>39</v>
      </c>
      <c r="B102" s="25"/>
      <c r="D102" t="str">
        <f t="shared" si="1"/>
        <v>no</v>
      </c>
      <c r="E102">
        <v>3531</v>
      </c>
    </row>
    <row r="103" spans="1:5" ht="30" x14ac:dyDescent="0.25">
      <c r="A103" s="2" t="s">
        <v>263</v>
      </c>
      <c r="B103" s="2" t="s">
        <v>735</v>
      </c>
      <c r="D103" t="str">
        <f t="shared" si="1"/>
        <v>no</v>
      </c>
    </row>
    <row r="104" spans="1:5" ht="30" x14ac:dyDescent="0.25">
      <c r="A104" s="2" t="s">
        <v>264</v>
      </c>
      <c r="B104" s="2" t="s">
        <v>557</v>
      </c>
      <c r="D104" t="str">
        <f t="shared" si="1"/>
        <v>no</v>
      </c>
    </row>
    <row r="105" spans="1:5" ht="45" x14ac:dyDescent="0.25">
      <c r="A105" s="2" t="s">
        <v>49</v>
      </c>
      <c r="B105" s="2" t="s">
        <v>556</v>
      </c>
      <c r="D105" t="str">
        <f t="shared" si="1"/>
        <v>no</v>
      </c>
    </row>
    <row r="106" spans="1:5" ht="45" x14ac:dyDescent="0.25">
      <c r="A106" s="2" t="s">
        <v>783</v>
      </c>
      <c r="B106" s="2" t="s">
        <v>726</v>
      </c>
      <c r="D106" t="str">
        <f t="shared" si="1"/>
        <v>no</v>
      </c>
    </row>
    <row r="107" spans="1:5" ht="45" x14ac:dyDescent="0.25">
      <c r="A107" s="2" t="s">
        <v>811</v>
      </c>
      <c r="B107" s="2" t="s">
        <v>673</v>
      </c>
      <c r="D107" t="str">
        <f t="shared" si="1"/>
        <v>no</v>
      </c>
    </row>
    <row r="108" spans="1:5" ht="30" x14ac:dyDescent="0.25">
      <c r="A108" s="2" t="s">
        <v>277</v>
      </c>
      <c r="B108" s="2" t="s">
        <v>584</v>
      </c>
      <c r="D108" t="str">
        <f t="shared" si="1"/>
        <v>no</v>
      </c>
    </row>
    <row r="109" spans="1:5" ht="30" x14ac:dyDescent="0.25">
      <c r="A109" s="2" t="s">
        <v>450</v>
      </c>
      <c r="B109" s="2" t="s">
        <v>535</v>
      </c>
      <c r="D109" t="str">
        <f t="shared" si="1"/>
        <v>no</v>
      </c>
    </row>
    <row r="110" spans="1:5" ht="30" x14ac:dyDescent="0.25">
      <c r="A110" s="2" t="s">
        <v>117</v>
      </c>
      <c r="B110" s="2" t="s">
        <v>450</v>
      </c>
      <c r="D110" t="str">
        <f t="shared" si="1"/>
        <v>no</v>
      </c>
    </row>
    <row r="111" spans="1:5" ht="60" x14ac:dyDescent="0.25">
      <c r="A111" s="25" t="s">
        <v>784</v>
      </c>
      <c r="B111" s="2" t="s">
        <v>714</v>
      </c>
      <c r="D111" t="str">
        <f>+IF(A112=B111,"si","no")</f>
        <v>no</v>
      </c>
    </row>
    <row r="112" spans="1:5" ht="29.25" x14ac:dyDescent="0.25">
      <c r="A112" s="26" t="s">
        <v>286</v>
      </c>
      <c r="B112" s="26" t="s">
        <v>672</v>
      </c>
      <c r="D112" t="str">
        <f>+IF(A112=B112,"si","no")</f>
        <v>no</v>
      </c>
    </row>
    <row r="113" spans="1:4" ht="60" x14ac:dyDescent="0.25">
      <c r="A113" s="2" t="s">
        <v>820</v>
      </c>
      <c r="B113" s="2" t="s">
        <v>598</v>
      </c>
      <c r="D113" t="str">
        <f t="shared" ref="D113:D122" si="2">+IF(A113=B113,"si","no")</f>
        <v>no</v>
      </c>
    </row>
    <row r="114" spans="1:4" ht="60" x14ac:dyDescent="0.25">
      <c r="A114" s="2" t="s">
        <v>40</v>
      </c>
      <c r="B114" s="2" t="s">
        <v>631</v>
      </c>
      <c r="D114" t="str">
        <f t="shared" si="2"/>
        <v>no</v>
      </c>
    </row>
    <row r="115" spans="1:4" ht="45" x14ac:dyDescent="0.25">
      <c r="A115" s="2" t="s">
        <v>658</v>
      </c>
      <c r="B115" s="2" t="s">
        <v>733</v>
      </c>
      <c r="D115" t="str">
        <f t="shared" si="2"/>
        <v>no</v>
      </c>
    </row>
    <row r="116" spans="1:4" ht="45" x14ac:dyDescent="0.25">
      <c r="A116" s="2" t="s">
        <v>868</v>
      </c>
      <c r="B116" s="2" t="s">
        <v>658</v>
      </c>
      <c r="D116" t="str">
        <f t="shared" si="2"/>
        <v>no</v>
      </c>
    </row>
    <row r="117" spans="1:4" ht="45" x14ac:dyDescent="0.25">
      <c r="A117" s="2" t="s">
        <v>843</v>
      </c>
      <c r="B117" s="2" t="s">
        <v>381</v>
      </c>
      <c r="D117" t="str">
        <f t="shared" si="2"/>
        <v>no</v>
      </c>
    </row>
    <row r="118" spans="1:4" ht="45" x14ac:dyDescent="0.25">
      <c r="A118" s="2" t="s">
        <v>61</v>
      </c>
      <c r="B118" s="2" t="s">
        <v>654</v>
      </c>
      <c r="D118" t="str">
        <f t="shared" si="2"/>
        <v>no</v>
      </c>
    </row>
    <row r="119" spans="1:4" ht="45" x14ac:dyDescent="0.25">
      <c r="A119" s="2" t="s">
        <v>20</v>
      </c>
      <c r="B119" s="2" t="s">
        <v>719</v>
      </c>
      <c r="D119" t="str">
        <f t="shared" si="2"/>
        <v>no</v>
      </c>
    </row>
    <row r="120" spans="1:4" ht="30" x14ac:dyDescent="0.25">
      <c r="A120" s="2" t="s">
        <v>265</v>
      </c>
      <c r="B120" s="2" t="s">
        <v>646</v>
      </c>
      <c r="D120" t="str">
        <f t="shared" si="2"/>
        <v>no</v>
      </c>
    </row>
    <row r="121" spans="1:4" ht="60" x14ac:dyDescent="0.25">
      <c r="A121" s="2" t="s">
        <v>847</v>
      </c>
      <c r="B121" s="2" t="s">
        <v>558</v>
      </c>
      <c r="D121" t="str">
        <f t="shared" si="2"/>
        <v>no</v>
      </c>
    </row>
    <row r="122" spans="1:4" ht="60" x14ac:dyDescent="0.25">
      <c r="A122" s="2" t="s">
        <v>62</v>
      </c>
      <c r="B122" s="2" t="s">
        <v>570</v>
      </c>
      <c r="D122" t="str">
        <f t="shared" si="2"/>
        <v>no</v>
      </c>
    </row>
    <row r="123" spans="1:4" ht="45" x14ac:dyDescent="0.25">
      <c r="A123" s="2" t="s">
        <v>862</v>
      </c>
      <c r="B123" s="25"/>
      <c r="D123" t="str">
        <f>+IF(A123=B123,"si","no")</f>
        <v>no</v>
      </c>
    </row>
    <row r="124" spans="1:4" ht="45" x14ac:dyDescent="0.25">
      <c r="A124" s="22" t="s">
        <v>854</v>
      </c>
      <c r="B124" s="26" t="s">
        <v>327</v>
      </c>
      <c r="D124" t="str">
        <f>+IF(A124=B124,"si","no")</f>
        <v>no</v>
      </c>
    </row>
    <row r="125" spans="1:4" ht="60" x14ac:dyDescent="0.25">
      <c r="A125" s="24" t="s">
        <v>865</v>
      </c>
      <c r="B125" s="2" t="s">
        <v>574</v>
      </c>
      <c r="D125" t="str">
        <f t="shared" ref="D125:D132" si="3">+IF(A125=B125,"si","no")</f>
        <v>no</v>
      </c>
    </row>
    <row r="126" spans="1:4" ht="45" x14ac:dyDescent="0.25">
      <c r="A126" s="2" t="s">
        <v>797</v>
      </c>
      <c r="B126" s="2" t="s">
        <v>677</v>
      </c>
      <c r="D126" t="str">
        <f t="shared" si="3"/>
        <v>no</v>
      </c>
    </row>
    <row r="127" spans="1:4" ht="45" x14ac:dyDescent="0.25">
      <c r="A127" s="2" t="s">
        <v>801</v>
      </c>
      <c r="B127" s="2" t="s">
        <v>90</v>
      </c>
      <c r="D127" t="str">
        <f t="shared" si="3"/>
        <v>no</v>
      </c>
    </row>
    <row r="128" spans="1:4" ht="60" x14ac:dyDescent="0.25">
      <c r="A128" s="2" t="s">
        <v>219</v>
      </c>
      <c r="B128" s="2" t="s">
        <v>488</v>
      </c>
      <c r="D128" t="str">
        <f t="shared" si="3"/>
        <v>no</v>
      </c>
    </row>
    <row r="129" spans="1:4" ht="60" x14ac:dyDescent="0.25">
      <c r="A129" s="2" t="s">
        <v>839</v>
      </c>
      <c r="B129" s="2" t="s">
        <v>520</v>
      </c>
      <c r="D129" t="str">
        <f t="shared" si="3"/>
        <v>no</v>
      </c>
    </row>
    <row r="130" spans="1:4" ht="30" x14ac:dyDescent="0.25">
      <c r="A130" s="2" t="s">
        <v>15</v>
      </c>
      <c r="B130" s="2" t="s">
        <v>682</v>
      </c>
      <c r="D130" t="str">
        <f t="shared" si="3"/>
        <v>no</v>
      </c>
    </row>
    <row r="131" spans="1:4" ht="75" x14ac:dyDescent="0.25">
      <c r="A131" s="2" t="s">
        <v>97</v>
      </c>
      <c r="B131" s="2" t="s">
        <v>564</v>
      </c>
      <c r="D131" t="str">
        <f t="shared" si="3"/>
        <v>no</v>
      </c>
    </row>
    <row r="132" spans="1:4" ht="60" x14ac:dyDescent="0.25">
      <c r="A132" s="2" t="s">
        <v>33</v>
      </c>
      <c r="B132" s="2" t="s">
        <v>536</v>
      </c>
      <c r="D132" t="str">
        <f t="shared" si="3"/>
        <v>no</v>
      </c>
    </row>
    <row r="133" spans="1:4" ht="60" x14ac:dyDescent="0.25">
      <c r="A133" s="2" t="s">
        <v>155</v>
      </c>
      <c r="B133" s="25"/>
      <c r="D133" t="str">
        <f>+IF(A133=B133,"si","no")</f>
        <v>no</v>
      </c>
    </row>
    <row r="134" spans="1:4" ht="60" x14ac:dyDescent="0.25">
      <c r="A134" s="2" t="s">
        <v>344</v>
      </c>
      <c r="B134" s="2" t="s">
        <v>33</v>
      </c>
      <c r="D134" t="str">
        <f t="shared" ref="D134:D144" si="4">+IF(A134=B134,"si","no")</f>
        <v>no</v>
      </c>
    </row>
    <row r="135" spans="1:4" ht="60" x14ac:dyDescent="0.25">
      <c r="A135" s="2" t="s">
        <v>855</v>
      </c>
      <c r="B135" s="2" t="s">
        <v>155</v>
      </c>
      <c r="D135" t="str">
        <f t="shared" si="4"/>
        <v>no</v>
      </c>
    </row>
    <row r="136" spans="1:4" ht="60" x14ac:dyDescent="0.25">
      <c r="A136" s="2" t="s">
        <v>578</v>
      </c>
      <c r="B136" s="2" t="s">
        <v>344</v>
      </c>
      <c r="D136" t="str">
        <f t="shared" si="4"/>
        <v>no</v>
      </c>
    </row>
    <row r="137" spans="1:4" ht="45" x14ac:dyDescent="0.25">
      <c r="A137" s="2" t="s">
        <v>266</v>
      </c>
      <c r="B137" s="2" t="s">
        <v>374</v>
      </c>
      <c r="D137" t="str">
        <f t="shared" si="4"/>
        <v>no</v>
      </c>
    </row>
    <row r="138" spans="1:4" ht="105" x14ac:dyDescent="0.25">
      <c r="A138" s="2" t="s">
        <v>336</v>
      </c>
      <c r="B138" s="2" t="s">
        <v>578</v>
      </c>
      <c r="D138" t="str">
        <f t="shared" si="4"/>
        <v>no</v>
      </c>
    </row>
    <row r="139" spans="1:4" ht="60" x14ac:dyDescent="0.25">
      <c r="A139" s="2" t="s">
        <v>9</v>
      </c>
      <c r="B139" s="2" t="s">
        <v>315</v>
      </c>
      <c r="D139" t="str">
        <f t="shared" si="4"/>
        <v>no</v>
      </c>
    </row>
    <row r="140" spans="1:4" ht="45" x14ac:dyDescent="0.25">
      <c r="A140" s="2" t="s">
        <v>345</v>
      </c>
      <c r="B140" s="2" t="s">
        <v>528</v>
      </c>
      <c r="D140" t="str">
        <f t="shared" si="4"/>
        <v>no</v>
      </c>
    </row>
    <row r="141" spans="1:4" ht="105" x14ac:dyDescent="0.25">
      <c r="A141" s="24" t="s">
        <v>850</v>
      </c>
      <c r="B141" s="2" t="s">
        <v>561</v>
      </c>
      <c r="D141" t="str">
        <f t="shared" si="4"/>
        <v>no</v>
      </c>
    </row>
    <row r="142" spans="1:4" ht="45" x14ac:dyDescent="0.25">
      <c r="A142" s="2" t="s">
        <v>844</v>
      </c>
      <c r="B142" s="2" t="s">
        <v>539</v>
      </c>
      <c r="D142" t="str">
        <f t="shared" si="4"/>
        <v>no</v>
      </c>
    </row>
    <row r="143" spans="1:4" ht="45" x14ac:dyDescent="0.25">
      <c r="A143" s="2" t="s">
        <v>780</v>
      </c>
      <c r="B143" s="2" t="s">
        <v>565</v>
      </c>
      <c r="D143" t="str">
        <f t="shared" si="4"/>
        <v>no</v>
      </c>
    </row>
    <row r="144" spans="1:4" ht="60" x14ac:dyDescent="0.25">
      <c r="A144" s="2" t="s">
        <v>105</v>
      </c>
      <c r="B144" s="2" t="s">
        <v>365</v>
      </c>
      <c r="D144" t="str">
        <f t="shared" si="4"/>
        <v>no</v>
      </c>
    </row>
    <row r="145" spans="1:5" ht="30" x14ac:dyDescent="0.25">
      <c r="A145" s="2" t="s">
        <v>804</v>
      </c>
      <c r="B145" s="25"/>
      <c r="D145" t="str">
        <f>+IF(A145=B145,"si","no")</f>
        <v>no</v>
      </c>
    </row>
    <row r="146" spans="1:5" ht="45" x14ac:dyDescent="0.25">
      <c r="A146" s="2" t="s">
        <v>252</v>
      </c>
      <c r="B146" s="2" t="s">
        <v>704</v>
      </c>
      <c r="D146" t="str">
        <f t="shared" ref="D146:D176" si="5">+IF(A146=B146,"si","no")</f>
        <v>no</v>
      </c>
    </row>
    <row r="147" spans="1:5" ht="75" x14ac:dyDescent="0.25">
      <c r="A147" s="2" t="s">
        <v>782</v>
      </c>
      <c r="B147" s="2" t="s">
        <v>496</v>
      </c>
      <c r="D147" t="str">
        <f t="shared" si="5"/>
        <v>no</v>
      </c>
    </row>
    <row r="148" spans="1:5" ht="75" x14ac:dyDescent="0.25">
      <c r="A148" s="2" t="s">
        <v>148</v>
      </c>
      <c r="B148" s="2" t="s">
        <v>522</v>
      </c>
      <c r="D148" t="str">
        <f t="shared" si="5"/>
        <v>no</v>
      </c>
    </row>
    <row r="149" spans="1:5" ht="45" x14ac:dyDescent="0.25">
      <c r="A149" s="2" t="s">
        <v>794</v>
      </c>
      <c r="B149" s="2" t="s">
        <v>608</v>
      </c>
      <c r="D149" t="str">
        <f t="shared" si="5"/>
        <v>no</v>
      </c>
    </row>
    <row r="150" spans="1:5" ht="30" x14ac:dyDescent="0.25">
      <c r="A150" s="2" t="s">
        <v>807</v>
      </c>
      <c r="B150" s="29" t="s">
        <v>644</v>
      </c>
      <c r="D150" t="str">
        <f t="shared" si="5"/>
        <v>no</v>
      </c>
      <c r="E150">
        <v>11141</v>
      </c>
    </row>
    <row r="151" spans="1:5" ht="75" x14ac:dyDescent="0.25">
      <c r="A151" s="2" t="s">
        <v>781</v>
      </c>
      <c r="B151" s="2" t="s">
        <v>640</v>
      </c>
      <c r="D151" t="str">
        <f t="shared" si="5"/>
        <v>no</v>
      </c>
    </row>
    <row r="152" spans="1:5" ht="75" x14ac:dyDescent="0.25">
      <c r="A152" s="2" t="s">
        <v>231</v>
      </c>
      <c r="B152" s="2" t="s">
        <v>148</v>
      </c>
      <c r="D152" t="str">
        <f t="shared" si="5"/>
        <v>no</v>
      </c>
    </row>
    <row r="153" spans="1:5" ht="45" x14ac:dyDescent="0.25">
      <c r="A153" s="2" t="s">
        <v>888</v>
      </c>
      <c r="B153" s="2" t="s">
        <v>718</v>
      </c>
      <c r="D153" t="str">
        <f t="shared" si="5"/>
        <v>no</v>
      </c>
    </row>
    <row r="154" spans="1:5" ht="30" x14ac:dyDescent="0.25">
      <c r="A154" s="2" t="s">
        <v>819</v>
      </c>
      <c r="B154" s="2" t="s">
        <v>730</v>
      </c>
      <c r="D154" t="str">
        <f t="shared" si="5"/>
        <v>no</v>
      </c>
    </row>
    <row r="155" spans="1:5" ht="45" x14ac:dyDescent="0.25">
      <c r="A155" s="2" t="s">
        <v>271</v>
      </c>
      <c r="B155" s="2" t="s">
        <v>638</v>
      </c>
      <c r="D155" t="str">
        <f t="shared" si="5"/>
        <v>no</v>
      </c>
    </row>
    <row r="156" spans="1:5" ht="45" x14ac:dyDescent="0.25">
      <c r="A156" s="2" t="s">
        <v>778</v>
      </c>
      <c r="B156" s="2" t="s">
        <v>701</v>
      </c>
      <c r="D156" t="str">
        <f t="shared" si="5"/>
        <v>no</v>
      </c>
    </row>
    <row r="157" spans="1:5" ht="60" x14ac:dyDescent="0.25">
      <c r="A157" s="2" t="s">
        <v>857</v>
      </c>
      <c r="B157" s="2" t="s">
        <v>630</v>
      </c>
      <c r="D157" t="str">
        <f t="shared" si="5"/>
        <v>no</v>
      </c>
    </row>
    <row r="158" spans="1:5" ht="45" x14ac:dyDescent="0.25">
      <c r="A158" s="2" t="s">
        <v>67</v>
      </c>
      <c r="B158" s="2" t="s">
        <v>532</v>
      </c>
      <c r="D158" t="str">
        <f t="shared" si="5"/>
        <v>no</v>
      </c>
    </row>
    <row r="159" spans="1:5" ht="90" x14ac:dyDescent="0.25">
      <c r="A159" s="2" t="s">
        <v>366</v>
      </c>
      <c r="B159" s="2" t="s">
        <v>485</v>
      </c>
      <c r="D159" t="str">
        <f t="shared" si="5"/>
        <v>no</v>
      </c>
    </row>
    <row r="160" spans="1:5" ht="57.75" x14ac:dyDescent="0.25">
      <c r="A160" s="22" t="s">
        <v>242</v>
      </c>
      <c r="B160" s="26" t="s">
        <v>316</v>
      </c>
      <c r="D160" t="str">
        <f t="shared" si="5"/>
        <v>no</v>
      </c>
    </row>
    <row r="161" spans="1:4" ht="45" x14ac:dyDescent="0.25">
      <c r="A161" s="2" t="s">
        <v>293</v>
      </c>
      <c r="B161" s="2" t="s">
        <v>705</v>
      </c>
      <c r="D161" t="str">
        <f t="shared" si="5"/>
        <v>no</v>
      </c>
    </row>
    <row r="162" spans="1:4" ht="30" x14ac:dyDescent="0.25">
      <c r="A162" s="2" t="s">
        <v>317</v>
      </c>
      <c r="B162" s="2" t="s">
        <v>526</v>
      </c>
      <c r="D162" t="str">
        <f t="shared" si="5"/>
        <v>no</v>
      </c>
    </row>
    <row r="163" spans="1:4" ht="90" x14ac:dyDescent="0.25">
      <c r="A163" s="2" t="s">
        <v>42</v>
      </c>
      <c r="B163" s="2" t="s">
        <v>366</v>
      </c>
      <c r="D163" t="str">
        <f t="shared" si="5"/>
        <v>no</v>
      </c>
    </row>
    <row r="164" spans="1:4" ht="30" x14ac:dyDescent="0.25">
      <c r="A164" s="2" t="s">
        <v>220</v>
      </c>
      <c r="B164" s="2" t="s">
        <v>697</v>
      </c>
      <c r="D164" t="str">
        <f t="shared" si="5"/>
        <v>no</v>
      </c>
    </row>
    <row r="165" spans="1:4" ht="30" x14ac:dyDescent="0.25">
      <c r="A165" s="2" t="s">
        <v>840</v>
      </c>
      <c r="B165" s="2" t="s">
        <v>602</v>
      </c>
      <c r="D165" t="str">
        <f t="shared" si="5"/>
        <v>no</v>
      </c>
    </row>
    <row r="166" spans="1:4" ht="30" x14ac:dyDescent="0.25">
      <c r="A166" s="2" t="s">
        <v>278</v>
      </c>
      <c r="B166" s="2" t="s">
        <v>317</v>
      </c>
      <c r="D166" t="str">
        <f t="shared" si="5"/>
        <v>no</v>
      </c>
    </row>
    <row r="167" spans="1:4" ht="45" x14ac:dyDescent="0.25">
      <c r="A167" s="22" t="s">
        <v>259</v>
      </c>
      <c r="B167" s="22" t="s">
        <v>752</v>
      </c>
      <c r="D167" t="str">
        <f t="shared" si="5"/>
        <v>no</v>
      </c>
    </row>
    <row r="168" spans="1:4" ht="60" x14ac:dyDescent="0.25">
      <c r="A168" s="2" t="s">
        <v>260</v>
      </c>
      <c r="B168" s="2" t="s">
        <v>667</v>
      </c>
      <c r="D168" t="str">
        <f t="shared" si="5"/>
        <v>no</v>
      </c>
    </row>
    <row r="169" spans="1:4" ht="45" x14ac:dyDescent="0.25">
      <c r="A169" s="2" t="s">
        <v>873</v>
      </c>
      <c r="B169" s="2" t="s">
        <v>346</v>
      </c>
      <c r="D169" t="str">
        <f t="shared" si="5"/>
        <v>no</v>
      </c>
    </row>
    <row r="170" spans="1:4" ht="60" x14ac:dyDescent="0.25">
      <c r="A170" s="2" t="s">
        <v>837</v>
      </c>
      <c r="B170" s="2" t="s">
        <v>587</v>
      </c>
      <c r="D170" t="str">
        <f t="shared" si="5"/>
        <v>no</v>
      </c>
    </row>
    <row r="171" spans="1:4" ht="45" x14ac:dyDescent="0.25">
      <c r="A171" s="2" t="s">
        <v>221</v>
      </c>
      <c r="B171" s="2" t="s">
        <v>259</v>
      </c>
      <c r="D171" t="str">
        <f t="shared" si="5"/>
        <v>no</v>
      </c>
    </row>
    <row r="172" spans="1:4" ht="60" x14ac:dyDescent="0.25">
      <c r="A172" s="2" t="s">
        <v>121</v>
      </c>
      <c r="B172" s="2" t="s">
        <v>260</v>
      </c>
      <c r="D172" t="str">
        <f t="shared" si="5"/>
        <v>no</v>
      </c>
    </row>
    <row r="173" spans="1:4" ht="60" x14ac:dyDescent="0.25">
      <c r="A173" s="2" t="s">
        <v>824</v>
      </c>
      <c r="B173" s="2" t="s">
        <v>648</v>
      </c>
      <c r="D173" t="str">
        <f t="shared" si="5"/>
        <v>no</v>
      </c>
    </row>
    <row r="174" spans="1:4" ht="45" x14ac:dyDescent="0.25">
      <c r="A174" s="2" t="s">
        <v>818</v>
      </c>
      <c r="B174" s="2" t="s">
        <v>690</v>
      </c>
      <c r="D174" t="str">
        <f t="shared" si="5"/>
        <v>no</v>
      </c>
    </row>
    <row r="175" spans="1:4" ht="60" x14ac:dyDescent="0.25">
      <c r="A175" s="2" t="s">
        <v>822</v>
      </c>
      <c r="B175" s="2" t="s">
        <v>668</v>
      </c>
      <c r="D175" t="str">
        <f t="shared" si="5"/>
        <v>no</v>
      </c>
    </row>
    <row r="176" spans="1:4" ht="60" x14ac:dyDescent="0.25">
      <c r="A176" s="2" t="s">
        <v>430</v>
      </c>
      <c r="B176" s="2" t="s">
        <v>635</v>
      </c>
      <c r="D176" t="str">
        <f t="shared" si="5"/>
        <v>no</v>
      </c>
    </row>
    <row r="177" spans="1:4" ht="45" x14ac:dyDescent="0.25">
      <c r="A177" s="25" t="s">
        <v>817</v>
      </c>
      <c r="B177" s="2" t="s">
        <v>720</v>
      </c>
      <c r="D177" t="str">
        <f>+IF(A177=B177,"si","no")</f>
        <v>no</v>
      </c>
    </row>
    <row r="178" spans="1:4" ht="45" x14ac:dyDescent="0.25">
      <c r="A178" s="2" t="s">
        <v>279</v>
      </c>
      <c r="B178" s="2" t="s">
        <v>596</v>
      </c>
      <c r="D178" t="str">
        <f t="shared" ref="D178:D241" si="6">+IF(A178=B178,"si","no")</f>
        <v>no</v>
      </c>
    </row>
    <row r="179" spans="1:4" ht="60" x14ac:dyDescent="0.25">
      <c r="A179" s="2" t="s">
        <v>145</v>
      </c>
      <c r="B179" s="2" t="s">
        <v>412</v>
      </c>
      <c r="D179" t="str">
        <f t="shared" si="6"/>
        <v>no</v>
      </c>
    </row>
    <row r="180" spans="1:4" ht="30" x14ac:dyDescent="0.25">
      <c r="A180" s="2" t="s">
        <v>30</v>
      </c>
      <c r="B180" s="2" t="s">
        <v>629</v>
      </c>
      <c r="D180" t="str">
        <f t="shared" si="6"/>
        <v>no</v>
      </c>
    </row>
    <row r="181" spans="1:4" ht="45" x14ac:dyDescent="0.25">
      <c r="A181" s="2" t="s">
        <v>580</v>
      </c>
      <c r="B181" s="2" t="s">
        <v>595</v>
      </c>
      <c r="D181" t="str">
        <f t="shared" si="6"/>
        <v>no</v>
      </c>
    </row>
    <row r="182" spans="1:4" ht="45" x14ac:dyDescent="0.25">
      <c r="A182" s="2" t="s">
        <v>892</v>
      </c>
      <c r="B182" s="2" t="s">
        <v>586</v>
      </c>
      <c r="D182" t="str">
        <f t="shared" si="6"/>
        <v>no</v>
      </c>
    </row>
    <row r="183" spans="1:4" ht="60" x14ac:dyDescent="0.25">
      <c r="A183" s="2" t="s">
        <v>237</v>
      </c>
      <c r="B183" s="2" t="s">
        <v>145</v>
      </c>
      <c r="D183" t="str">
        <f t="shared" si="6"/>
        <v>no</v>
      </c>
    </row>
    <row r="184" spans="1:4" ht="45" x14ac:dyDescent="0.25">
      <c r="A184" s="2" t="s">
        <v>894</v>
      </c>
      <c r="B184" s="2" t="s">
        <v>674</v>
      </c>
      <c r="D184" t="str">
        <f t="shared" si="6"/>
        <v>no</v>
      </c>
    </row>
    <row r="185" spans="1:4" ht="45" x14ac:dyDescent="0.25">
      <c r="A185" s="2" t="s">
        <v>267</v>
      </c>
      <c r="B185" s="2" t="s">
        <v>580</v>
      </c>
      <c r="D185" t="str">
        <f t="shared" si="6"/>
        <v>no</v>
      </c>
    </row>
    <row r="186" spans="1:4" ht="45" x14ac:dyDescent="0.25">
      <c r="A186" s="2" t="s">
        <v>870</v>
      </c>
      <c r="B186" s="2" t="s">
        <v>280</v>
      </c>
      <c r="D186" t="str">
        <f t="shared" si="6"/>
        <v>no</v>
      </c>
    </row>
    <row r="187" spans="1:4" x14ac:dyDescent="0.25">
      <c r="A187" s="2" t="s">
        <v>438</v>
      </c>
      <c r="B187" s="2" t="s">
        <v>687</v>
      </c>
      <c r="D187" t="str">
        <f t="shared" si="6"/>
        <v>no</v>
      </c>
    </row>
    <row r="188" spans="1:4" ht="60" x14ac:dyDescent="0.25">
      <c r="A188" s="2" t="s">
        <v>23</v>
      </c>
      <c r="B188" s="2" t="s">
        <v>694</v>
      </c>
      <c r="D188" t="str">
        <f t="shared" si="6"/>
        <v>no</v>
      </c>
    </row>
    <row r="189" spans="1:4" ht="60" x14ac:dyDescent="0.25">
      <c r="A189" s="2" t="s">
        <v>883</v>
      </c>
      <c r="B189" s="2" t="s">
        <v>689</v>
      </c>
      <c r="D189" t="str">
        <f t="shared" si="6"/>
        <v>no</v>
      </c>
    </row>
    <row r="190" spans="1:4" ht="30" x14ac:dyDescent="0.25">
      <c r="A190" s="25" t="s">
        <v>68</v>
      </c>
      <c r="B190" s="25" t="s">
        <v>753</v>
      </c>
      <c r="D190" t="str">
        <f t="shared" si="6"/>
        <v>no</v>
      </c>
    </row>
    <row r="191" spans="1:4" ht="30" x14ac:dyDescent="0.25">
      <c r="A191" s="2" t="s">
        <v>809</v>
      </c>
      <c r="B191" s="2" t="s">
        <v>579</v>
      </c>
      <c r="D191" t="str">
        <f t="shared" si="6"/>
        <v>no</v>
      </c>
    </row>
    <row r="192" spans="1:4" ht="30" x14ac:dyDescent="0.25">
      <c r="A192" s="2" t="s">
        <v>272</v>
      </c>
      <c r="B192" s="2" t="s">
        <v>544</v>
      </c>
      <c r="D192" t="str">
        <f t="shared" si="6"/>
        <v>no</v>
      </c>
    </row>
    <row r="193" spans="1:4" ht="30" x14ac:dyDescent="0.25">
      <c r="A193" s="2" t="s">
        <v>273</v>
      </c>
      <c r="B193" s="2" t="s">
        <v>23</v>
      </c>
      <c r="D193" t="str">
        <f t="shared" si="6"/>
        <v>no</v>
      </c>
    </row>
    <row r="194" spans="1:4" ht="114.75" x14ac:dyDescent="0.25">
      <c r="A194" s="26" t="s">
        <v>863</v>
      </c>
      <c r="B194" s="26" t="s">
        <v>582</v>
      </c>
      <c r="D194" t="str">
        <f t="shared" si="6"/>
        <v>no</v>
      </c>
    </row>
    <row r="195" spans="1:4" ht="60" x14ac:dyDescent="0.25">
      <c r="A195" s="2" t="s">
        <v>878</v>
      </c>
      <c r="B195" s="2" t="s">
        <v>711</v>
      </c>
      <c r="D195" t="str">
        <f t="shared" si="6"/>
        <v>no</v>
      </c>
    </row>
    <row r="196" spans="1:4" ht="30" x14ac:dyDescent="0.25">
      <c r="A196" s="2" t="s">
        <v>852</v>
      </c>
      <c r="B196" s="2" t="s">
        <v>736</v>
      </c>
      <c r="D196" t="str">
        <f t="shared" si="6"/>
        <v>no</v>
      </c>
    </row>
    <row r="197" spans="1:4" ht="30" x14ac:dyDescent="0.25">
      <c r="A197" s="2" t="s">
        <v>825</v>
      </c>
      <c r="B197" s="2" t="s">
        <v>531</v>
      </c>
      <c r="D197" t="str">
        <f t="shared" si="6"/>
        <v>no</v>
      </c>
    </row>
    <row r="198" spans="1:4" ht="30" x14ac:dyDescent="0.25">
      <c r="A198" s="2" t="s">
        <v>431</v>
      </c>
      <c r="B198" s="2" t="s">
        <v>530</v>
      </c>
      <c r="D198" t="str">
        <f t="shared" si="6"/>
        <v>no</v>
      </c>
    </row>
    <row r="199" spans="1:4" ht="105" x14ac:dyDescent="0.25">
      <c r="A199" s="2" t="s">
        <v>69</v>
      </c>
      <c r="B199" s="2" t="s">
        <v>328</v>
      </c>
      <c r="D199" t="str">
        <f t="shared" si="6"/>
        <v>no</v>
      </c>
    </row>
    <row r="200" spans="1:4" ht="60" x14ac:dyDescent="0.25">
      <c r="A200" s="2" t="s">
        <v>407</v>
      </c>
      <c r="B200" s="2" t="s">
        <v>248</v>
      </c>
      <c r="D200" t="str">
        <f t="shared" si="6"/>
        <v>no</v>
      </c>
    </row>
    <row r="201" spans="1:4" ht="75" x14ac:dyDescent="0.25">
      <c r="A201" s="2" t="s">
        <v>792</v>
      </c>
      <c r="B201" s="2" t="s">
        <v>367</v>
      </c>
      <c r="D201" t="str">
        <f t="shared" si="6"/>
        <v>no</v>
      </c>
    </row>
    <row r="202" spans="1:4" ht="45" x14ac:dyDescent="0.25">
      <c r="A202" s="2" t="s">
        <v>466</v>
      </c>
      <c r="B202" s="2" t="s">
        <v>611</v>
      </c>
      <c r="D202" t="str">
        <f t="shared" si="6"/>
        <v>no</v>
      </c>
    </row>
    <row r="203" spans="1:4" ht="30" x14ac:dyDescent="0.25">
      <c r="A203" s="2" t="s">
        <v>417</v>
      </c>
      <c r="B203" s="2" t="s">
        <v>632</v>
      </c>
      <c r="D203" t="str">
        <f t="shared" si="6"/>
        <v>no</v>
      </c>
    </row>
    <row r="204" spans="1:4" ht="30" x14ac:dyDescent="0.25">
      <c r="A204" s="2" t="s">
        <v>232</v>
      </c>
      <c r="B204" s="2" t="s">
        <v>707</v>
      </c>
      <c r="D204" t="str">
        <f t="shared" si="6"/>
        <v>no</v>
      </c>
    </row>
    <row r="205" spans="1:4" ht="60" x14ac:dyDescent="0.25">
      <c r="A205" s="2" t="s">
        <v>337</v>
      </c>
      <c r="B205" s="2" t="s">
        <v>624</v>
      </c>
      <c r="D205" t="str">
        <f t="shared" si="6"/>
        <v>no</v>
      </c>
    </row>
    <row r="206" spans="1:4" ht="75" x14ac:dyDescent="0.25">
      <c r="A206" s="2" t="s">
        <v>880</v>
      </c>
      <c r="B206" s="2" t="s">
        <v>713</v>
      </c>
      <c r="D206" t="str">
        <f t="shared" si="6"/>
        <v>no</v>
      </c>
    </row>
    <row r="207" spans="1:4" ht="45" x14ac:dyDescent="0.25">
      <c r="A207" s="2" t="s">
        <v>249</v>
      </c>
      <c r="B207" s="2" t="s">
        <v>614</v>
      </c>
      <c r="D207" t="str">
        <f t="shared" si="6"/>
        <v>no</v>
      </c>
    </row>
    <row r="208" spans="1:4" ht="45" x14ac:dyDescent="0.25">
      <c r="A208" s="2" t="s">
        <v>893</v>
      </c>
      <c r="B208" s="2" t="s">
        <v>417</v>
      </c>
      <c r="D208" t="str">
        <f t="shared" si="6"/>
        <v>no</v>
      </c>
    </row>
    <row r="209" spans="1:4" ht="30" x14ac:dyDescent="0.25">
      <c r="A209" s="2" t="s">
        <v>812</v>
      </c>
      <c r="B209" s="2" t="s">
        <v>699</v>
      </c>
      <c r="D209" t="str">
        <f t="shared" si="6"/>
        <v>no</v>
      </c>
    </row>
    <row r="210" spans="1:4" ht="45" x14ac:dyDescent="0.25">
      <c r="A210" s="2" t="s">
        <v>134</v>
      </c>
      <c r="B210" s="25"/>
      <c r="D210" t="str">
        <f t="shared" si="6"/>
        <v>no</v>
      </c>
    </row>
    <row r="211" spans="1:4" ht="60" x14ac:dyDescent="0.25">
      <c r="A211" s="2" t="s">
        <v>777</v>
      </c>
      <c r="B211" s="2" t="s">
        <v>562</v>
      </c>
      <c r="D211" t="str">
        <f t="shared" si="6"/>
        <v>no</v>
      </c>
    </row>
    <row r="212" spans="1:4" ht="30" x14ac:dyDescent="0.25">
      <c r="A212" s="25" t="s">
        <v>467</v>
      </c>
      <c r="B212" s="2" t="s">
        <v>589</v>
      </c>
      <c r="D212" t="str">
        <f t="shared" si="6"/>
        <v>no</v>
      </c>
    </row>
    <row r="213" spans="1:4" ht="45" x14ac:dyDescent="0.25">
      <c r="A213" s="2" t="s">
        <v>829</v>
      </c>
      <c r="B213" s="2" t="s">
        <v>588</v>
      </c>
      <c r="D213" t="str">
        <f t="shared" si="6"/>
        <v>no</v>
      </c>
    </row>
    <row r="214" spans="1:4" ht="45" x14ac:dyDescent="0.25">
      <c r="A214" s="2" t="s">
        <v>16</v>
      </c>
      <c r="B214" s="2" t="s">
        <v>688</v>
      </c>
      <c r="D214" t="str">
        <f t="shared" si="6"/>
        <v>no</v>
      </c>
    </row>
    <row r="215" spans="1:4" ht="45" x14ac:dyDescent="0.25">
      <c r="A215" s="2" t="s">
        <v>493</v>
      </c>
      <c r="B215" s="2" t="s">
        <v>542</v>
      </c>
      <c r="D215" t="str">
        <f t="shared" si="6"/>
        <v>no</v>
      </c>
    </row>
    <row r="216" spans="1:4" ht="45" x14ac:dyDescent="0.25">
      <c r="A216" s="2" t="s">
        <v>238</v>
      </c>
      <c r="B216" s="2" t="s">
        <v>134</v>
      </c>
      <c r="D216" t="str">
        <f t="shared" si="6"/>
        <v>no</v>
      </c>
    </row>
    <row r="217" spans="1:4" ht="30" x14ac:dyDescent="0.25">
      <c r="A217" s="2" t="s">
        <v>468</v>
      </c>
      <c r="B217" s="2" t="s">
        <v>482</v>
      </c>
      <c r="D217" t="str">
        <f t="shared" si="6"/>
        <v>no</v>
      </c>
    </row>
    <row r="218" spans="1:4" ht="30" x14ac:dyDescent="0.25">
      <c r="A218" s="2" t="s">
        <v>233</v>
      </c>
      <c r="B218" s="25"/>
      <c r="D218" t="str">
        <f t="shared" si="6"/>
        <v>no</v>
      </c>
    </row>
    <row r="219" spans="1:4" ht="90" x14ac:dyDescent="0.25">
      <c r="A219" s="2" t="s">
        <v>858</v>
      </c>
      <c r="B219" s="2" t="s">
        <v>549</v>
      </c>
      <c r="D219" t="str">
        <f t="shared" si="6"/>
        <v>no</v>
      </c>
    </row>
    <row r="220" spans="1:4" ht="45" x14ac:dyDescent="0.25">
      <c r="A220" s="2" t="s">
        <v>98</v>
      </c>
      <c r="B220" s="2" t="s">
        <v>16</v>
      </c>
      <c r="D220" t="str">
        <f t="shared" si="6"/>
        <v>no</v>
      </c>
    </row>
    <row r="221" spans="1:4" ht="45" x14ac:dyDescent="0.25">
      <c r="A221" s="2" t="s">
        <v>830</v>
      </c>
      <c r="B221" s="2" t="s">
        <v>493</v>
      </c>
      <c r="D221" t="str">
        <f t="shared" si="6"/>
        <v>no</v>
      </c>
    </row>
    <row r="222" spans="1:4" ht="30" x14ac:dyDescent="0.25">
      <c r="A222" s="2" t="s">
        <v>827</v>
      </c>
      <c r="B222" s="2" t="s">
        <v>695</v>
      </c>
      <c r="D222" t="str">
        <f t="shared" si="6"/>
        <v>no</v>
      </c>
    </row>
    <row r="223" spans="1:4" ht="30" x14ac:dyDescent="0.25">
      <c r="A223" s="2" t="s">
        <v>422</v>
      </c>
      <c r="B223" s="2" t="s">
        <v>610</v>
      </c>
      <c r="D223" t="str">
        <f t="shared" si="6"/>
        <v>no</v>
      </c>
    </row>
    <row r="224" spans="1:4" x14ac:dyDescent="0.25">
      <c r="A224" s="2" t="s">
        <v>225</v>
      </c>
      <c r="B224" s="25"/>
      <c r="D224" t="str">
        <f t="shared" si="6"/>
        <v>no</v>
      </c>
    </row>
    <row r="225" spans="1:4" ht="90" x14ac:dyDescent="0.25">
      <c r="A225" s="2" t="s">
        <v>810</v>
      </c>
      <c r="B225" s="2" t="s">
        <v>318</v>
      </c>
      <c r="D225" t="str">
        <f t="shared" si="6"/>
        <v>no</v>
      </c>
    </row>
    <row r="226" spans="1:4" ht="45" x14ac:dyDescent="0.25">
      <c r="A226" s="2" t="s">
        <v>442</v>
      </c>
      <c r="B226" s="2" t="s">
        <v>98</v>
      </c>
      <c r="D226" t="str">
        <f t="shared" si="6"/>
        <v>no</v>
      </c>
    </row>
    <row r="227" spans="1:4" ht="30" x14ac:dyDescent="0.25">
      <c r="A227" s="2" t="s">
        <v>17</v>
      </c>
      <c r="B227" s="2" t="s">
        <v>550</v>
      </c>
      <c r="D227" t="str">
        <f t="shared" si="6"/>
        <v>no</v>
      </c>
    </row>
    <row r="228" spans="1:4" ht="30" x14ac:dyDescent="0.25">
      <c r="A228" s="2" t="s">
        <v>77</v>
      </c>
      <c r="B228" s="2" t="s">
        <v>545</v>
      </c>
      <c r="D228" t="str">
        <f t="shared" si="6"/>
        <v>no</v>
      </c>
    </row>
    <row r="229" spans="1:4" ht="30" x14ac:dyDescent="0.25">
      <c r="A229" s="2" t="s">
        <v>305</v>
      </c>
      <c r="B229" s="2" t="s">
        <v>619</v>
      </c>
      <c r="D229" t="str">
        <f t="shared" si="6"/>
        <v>no</v>
      </c>
    </row>
    <row r="230" spans="1:4" ht="30" x14ac:dyDescent="0.25">
      <c r="A230" s="2" t="s">
        <v>469</v>
      </c>
      <c r="B230" s="2" t="s">
        <v>680</v>
      </c>
      <c r="D230" t="str">
        <f t="shared" si="6"/>
        <v>no</v>
      </c>
    </row>
    <row r="231" spans="1:4" ht="30" x14ac:dyDescent="0.25">
      <c r="A231" s="2" t="s">
        <v>10</v>
      </c>
      <c r="B231" s="2" t="s">
        <v>551</v>
      </c>
      <c r="D231" t="str">
        <f t="shared" si="6"/>
        <v>no</v>
      </c>
    </row>
    <row r="232" spans="1:4" ht="60" x14ac:dyDescent="0.25">
      <c r="A232" s="2" t="s">
        <v>375</v>
      </c>
      <c r="B232" s="2" t="s">
        <v>534</v>
      </c>
      <c r="D232" t="str">
        <f t="shared" si="6"/>
        <v>no</v>
      </c>
    </row>
    <row r="233" spans="1:4" ht="60" x14ac:dyDescent="0.25">
      <c r="A233" s="2" t="s">
        <v>182</v>
      </c>
      <c r="B233" s="2" t="s">
        <v>77</v>
      </c>
      <c r="D233" t="str">
        <f t="shared" si="6"/>
        <v>no</v>
      </c>
    </row>
    <row r="234" spans="1:4" ht="30" x14ac:dyDescent="0.25">
      <c r="A234" s="2" t="s">
        <v>166</v>
      </c>
      <c r="B234" s="2" t="s">
        <v>517</v>
      </c>
      <c r="D234" t="str">
        <f t="shared" si="6"/>
        <v>no</v>
      </c>
    </row>
    <row r="235" spans="1:4" ht="30" x14ac:dyDescent="0.25">
      <c r="A235" s="2" t="s">
        <v>180</v>
      </c>
      <c r="B235" s="2" t="s">
        <v>664</v>
      </c>
      <c r="D235" t="str">
        <f t="shared" si="6"/>
        <v>no</v>
      </c>
    </row>
    <row r="236" spans="1:4" ht="30" x14ac:dyDescent="0.25">
      <c r="A236" s="2" t="s">
        <v>158</v>
      </c>
      <c r="B236" s="2" t="s">
        <v>612</v>
      </c>
      <c r="D236" t="str">
        <f t="shared" si="6"/>
        <v>no</v>
      </c>
    </row>
    <row r="237" spans="1:4" ht="30" x14ac:dyDescent="0.25">
      <c r="A237" s="2" t="s">
        <v>803</v>
      </c>
      <c r="B237" s="2" t="s">
        <v>10</v>
      </c>
      <c r="D237" t="str">
        <f t="shared" si="6"/>
        <v>no</v>
      </c>
    </row>
    <row r="238" spans="1:4" ht="60" x14ac:dyDescent="0.25">
      <c r="A238" s="2" t="s">
        <v>881</v>
      </c>
      <c r="B238" s="2" t="s">
        <v>575</v>
      </c>
      <c r="D238" t="str">
        <f t="shared" si="6"/>
        <v>no</v>
      </c>
    </row>
    <row r="239" spans="1:4" ht="60" x14ac:dyDescent="0.25">
      <c r="A239" s="2" t="s">
        <v>814</v>
      </c>
      <c r="B239" s="2" t="s">
        <v>505</v>
      </c>
      <c r="D239" t="str">
        <f t="shared" si="6"/>
        <v>no</v>
      </c>
    </row>
    <row r="240" spans="1:4" ht="30" x14ac:dyDescent="0.25">
      <c r="A240" s="2" t="s">
        <v>834</v>
      </c>
      <c r="B240" s="2" t="s">
        <v>519</v>
      </c>
      <c r="D240" t="str">
        <f t="shared" si="6"/>
        <v>no</v>
      </c>
    </row>
    <row r="241" spans="1:4" ht="75" x14ac:dyDescent="0.25">
      <c r="A241" s="2" t="s">
        <v>866</v>
      </c>
      <c r="B241" s="2" t="s">
        <v>506</v>
      </c>
      <c r="D241" t="str">
        <f t="shared" si="6"/>
        <v>no</v>
      </c>
    </row>
    <row r="242" spans="1:4" ht="45" x14ac:dyDescent="0.25">
      <c r="A242" s="2" t="s">
        <v>851</v>
      </c>
      <c r="B242" s="2" t="s">
        <v>158</v>
      </c>
      <c r="D242" t="str">
        <f t="shared" ref="D242:D247" si="7">+IF(A242=B242,"si","no")</f>
        <v>no</v>
      </c>
    </row>
    <row r="243" spans="1:4" ht="30" x14ac:dyDescent="0.25">
      <c r="A243" s="2" t="s">
        <v>70</v>
      </c>
      <c r="B243" s="2" t="s">
        <v>521</v>
      </c>
      <c r="D243" t="str">
        <f t="shared" si="7"/>
        <v>no</v>
      </c>
    </row>
    <row r="244" spans="1:4" ht="60" x14ac:dyDescent="0.25">
      <c r="A244" s="2" t="s">
        <v>306</v>
      </c>
      <c r="B244" s="2" t="s">
        <v>523</v>
      </c>
      <c r="D244" t="str">
        <f t="shared" si="7"/>
        <v>no</v>
      </c>
    </row>
    <row r="245" spans="1:4" ht="45" x14ac:dyDescent="0.25">
      <c r="A245" s="2" t="s">
        <v>71</v>
      </c>
      <c r="B245" s="2" t="s">
        <v>620</v>
      </c>
      <c r="D245" t="str">
        <f t="shared" si="7"/>
        <v>no</v>
      </c>
    </row>
    <row r="246" spans="1:4" ht="30" x14ac:dyDescent="0.25">
      <c r="A246" s="2" t="s">
        <v>791</v>
      </c>
      <c r="B246" s="2" t="s">
        <v>592</v>
      </c>
      <c r="D246" t="str">
        <f t="shared" si="7"/>
        <v>no</v>
      </c>
    </row>
    <row r="247" spans="1:4" ht="75" x14ac:dyDescent="0.25">
      <c r="A247" s="2" t="s">
        <v>896</v>
      </c>
      <c r="B247" s="2" t="s">
        <v>322</v>
      </c>
      <c r="D247" t="str">
        <f t="shared" si="7"/>
        <v>no</v>
      </c>
    </row>
    <row r="248" spans="1:4" ht="45" x14ac:dyDescent="0.25">
      <c r="A248" s="22" t="s">
        <v>877</v>
      </c>
      <c r="B248" s="26" t="s">
        <v>759</v>
      </c>
      <c r="D248" t="str">
        <f>+IF(A248=B248,"si","no")</f>
        <v>no</v>
      </c>
    </row>
    <row r="249" spans="1:4" ht="30" x14ac:dyDescent="0.25">
      <c r="A249" s="2" t="s">
        <v>828</v>
      </c>
      <c r="B249" s="2" t="s">
        <v>709</v>
      </c>
      <c r="D249" t="str">
        <f t="shared" ref="D249:D250" si="8">+IF(A249=B249,"si","no")</f>
        <v>no</v>
      </c>
    </row>
    <row r="250" spans="1:4" ht="29.25" x14ac:dyDescent="0.25">
      <c r="A250" s="26" t="s">
        <v>836</v>
      </c>
      <c r="B250" s="26" t="s">
        <v>760</v>
      </c>
      <c r="D250" t="str">
        <f t="shared" si="8"/>
        <v>no</v>
      </c>
    </row>
    <row r="251" spans="1:4" ht="30" x14ac:dyDescent="0.25">
      <c r="A251" s="2" t="s">
        <v>895</v>
      </c>
      <c r="B251" s="27"/>
      <c r="D251" t="str">
        <f>+IF(A251=B251,"si","no")</f>
        <v>no</v>
      </c>
    </row>
    <row r="252" spans="1:4" ht="30" x14ac:dyDescent="0.25">
      <c r="A252" s="2" t="s">
        <v>776</v>
      </c>
      <c r="B252" s="2" t="s">
        <v>72</v>
      </c>
      <c r="D252" t="str">
        <f t="shared" ref="D252:D260" si="9">+IF(A252=B252,"si","no")</f>
        <v>no</v>
      </c>
    </row>
    <row r="253" spans="1:4" ht="45" x14ac:dyDescent="0.25">
      <c r="A253" s="2" t="s">
        <v>295</v>
      </c>
      <c r="B253" s="2" t="s">
        <v>696</v>
      </c>
      <c r="D253" t="str">
        <f t="shared" si="9"/>
        <v>no</v>
      </c>
    </row>
    <row r="254" spans="1:4" ht="45" x14ac:dyDescent="0.25">
      <c r="A254" s="2" t="s">
        <v>413</v>
      </c>
      <c r="B254" s="2" t="s">
        <v>604</v>
      </c>
      <c r="D254" t="str">
        <f t="shared" si="9"/>
        <v>no</v>
      </c>
    </row>
    <row r="255" spans="1:4" ht="45" x14ac:dyDescent="0.25">
      <c r="A255" s="2" t="s">
        <v>122</v>
      </c>
      <c r="B255" s="2" t="s">
        <v>548</v>
      </c>
      <c r="D255" t="str">
        <f t="shared" si="9"/>
        <v>no</v>
      </c>
    </row>
    <row r="256" spans="1:4" ht="45" x14ac:dyDescent="0.25">
      <c r="A256" s="2" t="s">
        <v>118</v>
      </c>
      <c r="B256" s="2" t="s">
        <v>623</v>
      </c>
      <c r="D256" t="str">
        <f t="shared" si="9"/>
        <v>no</v>
      </c>
    </row>
    <row r="257" spans="1:4" ht="45" x14ac:dyDescent="0.25">
      <c r="A257" s="2" t="s">
        <v>226</v>
      </c>
      <c r="B257" s="2" t="s">
        <v>691</v>
      </c>
      <c r="D257" t="str">
        <f t="shared" si="9"/>
        <v>no</v>
      </c>
    </row>
    <row r="258" spans="1:4" ht="45" x14ac:dyDescent="0.25">
      <c r="A258" s="2" t="s">
        <v>253</v>
      </c>
      <c r="B258" s="2" t="s">
        <v>480</v>
      </c>
      <c r="D258" t="str">
        <f t="shared" si="9"/>
        <v>no</v>
      </c>
    </row>
    <row r="259" spans="1:4" ht="30" x14ac:dyDescent="0.25">
      <c r="A259" s="2" t="s">
        <v>432</v>
      </c>
      <c r="B259" s="2" t="s">
        <v>679</v>
      </c>
      <c r="D259" t="str">
        <f t="shared" si="9"/>
        <v>no</v>
      </c>
    </row>
    <row r="260" spans="1:4" ht="30" x14ac:dyDescent="0.25">
      <c r="A260" s="2" t="s">
        <v>129</v>
      </c>
      <c r="B260" s="2" t="s">
        <v>636</v>
      </c>
      <c r="D260" t="str">
        <f t="shared" si="9"/>
        <v>no</v>
      </c>
    </row>
    <row r="261" spans="1:4" ht="90" x14ac:dyDescent="0.25">
      <c r="A261" s="2" t="s">
        <v>352</v>
      </c>
      <c r="B261" s="25"/>
      <c r="D261" t="str">
        <f>+IF(A261=B261,"si","no")</f>
        <v>no</v>
      </c>
    </row>
    <row r="262" spans="1:4" ht="45" x14ac:dyDescent="0.25">
      <c r="A262" s="2" t="s">
        <v>91</v>
      </c>
      <c r="B262" s="2" t="s">
        <v>671</v>
      </c>
      <c r="D262" t="str">
        <f t="shared" ref="D262:D301" si="10">+IF(A262=B262,"si","no")</f>
        <v>no</v>
      </c>
    </row>
    <row r="263" spans="1:4" ht="45" x14ac:dyDescent="0.25">
      <c r="A263" s="2" t="s">
        <v>123</v>
      </c>
      <c r="B263" s="2" t="s">
        <v>226</v>
      </c>
      <c r="D263" t="str">
        <f t="shared" si="10"/>
        <v>no</v>
      </c>
    </row>
    <row r="264" spans="1:4" ht="45" x14ac:dyDescent="0.25">
      <c r="A264" s="2" t="s">
        <v>897</v>
      </c>
      <c r="B264" s="2" t="s">
        <v>606</v>
      </c>
      <c r="D264" t="str">
        <f t="shared" si="10"/>
        <v>no</v>
      </c>
    </row>
    <row r="265" spans="1:4" ht="57.75" x14ac:dyDescent="0.25">
      <c r="A265" s="24" t="s">
        <v>111</v>
      </c>
      <c r="B265" s="24" t="s">
        <v>628</v>
      </c>
      <c r="D265" t="str">
        <f t="shared" si="10"/>
        <v>no</v>
      </c>
    </row>
    <row r="266" spans="1:4" ht="75" x14ac:dyDescent="0.25">
      <c r="A266" s="22" t="s">
        <v>369</v>
      </c>
      <c r="B266" s="22" t="s">
        <v>637</v>
      </c>
      <c r="D266" t="str">
        <f t="shared" si="10"/>
        <v>no</v>
      </c>
    </row>
    <row r="267" spans="1:4" ht="90" x14ac:dyDescent="0.25">
      <c r="A267" s="2" t="s">
        <v>370</v>
      </c>
      <c r="B267" s="2" t="s">
        <v>567</v>
      </c>
      <c r="D267" t="str">
        <f t="shared" si="10"/>
        <v>no</v>
      </c>
    </row>
    <row r="268" spans="1:4" ht="30" x14ac:dyDescent="0.25">
      <c r="A268" s="2" t="s">
        <v>73</v>
      </c>
      <c r="B268" s="2" t="s">
        <v>91</v>
      </c>
      <c r="D268" t="str">
        <f t="shared" si="10"/>
        <v>no</v>
      </c>
    </row>
    <row r="269" spans="1:4" ht="30" x14ac:dyDescent="0.25">
      <c r="A269" s="2" t="s">
        <v>64</v>
      </c>
      <c r="B269" s="2" t="s">
        <v>670</v>
      </c>
      <c r="D269" t="str">
        <f t="shared" si="10"/>
        <v>no</v>
      </c>
    </row>
    <row r="270" spans="1:4" ht="30" x14ac:dyDescent="0.25">
      <c r="A270" s="2" t="s">
        <v>80</v>
      </c>
      <c r="B270" s="2" t="s">
        <v>698</v>
      </c>
      <c r="D270" t="str">
        <f t="shared" si="10"/>
        <v>no</v>
      </c>
    </row>
    <row r="271" spans="1:4" ht="60" x14ac:dyDescent="0.25">
      <c r="A271" s="2" t="s">
        <v>78</v>
      </c>
      <c r="B271" s="2" t="s">
        <v>487</v>
      </c>
      <c r="D271" t="str">
        <f t="shared" si="10"/>
        <v>no</v>
      </c>
    </row>
    <row r="272" spans="1:4" ht="75" x14ac:dyDescent="0.25">
      <c r="A272" s="2" t="s">
        <v>841</v>
      </c>
      <c r="B272" s="2" t="s">
        <v>369</v>
      </c>
      <c r="D272" t="str">
        <f t="shared" si="10"/>
        <v>no</v>
      </c>
    </row>
    <row r="273" spans="1:5" ht="45" x14ac:dyDescent="0.25">
      <c r="A273" s="2" t="s">
        <v>354</v>
      </c>
      <c r="B273" s="2" t="s">
        <v>370</v>
      </c>
      <c r="D273" t="str">
        <f t="shared" si="10"/>
        <v>no</v>
      </c>
    </row>
    <row r="274" spans="1:5" x14ac:dyDescent="0.25">
      <c r="A274" s="2" t="s">
        <v>34</v>
      </c>
      <c r="B274" s="2" t="s">
        <v>706</v>
      </c>
      <c r="D274" t="str">
        <f t="shared" si="10"/>
        <v>no</v>
      </c>
    </row>
    <row r="275" spans="1:5" x14ac:dyDescent="0.25">
      <c r="A275" s="2" t="s">
        <v>808</v>
      </c>
      <c r="B275" s="2" t="s">
        <v>717</v>
      </c>
      <c r="D275" t="str">
        <f t="shared" si="10"/>
        <v>no</v>
      </c>
    </row>
    <row r="276" spans="1:5" ht="30" x14ac:dyDescent="0.25">
      <c r="A276" s="25" t="s">
        <v>408</v>
      </c>
      <c r="B276" s="25" t="s">
        <v>715</v>
      </c>
      <c r="D276" t="str">
        <f t="shared" si="10"/>
        <v>no</v>
      </c>
    </row>
    <row r="277" spans="1:5" ht="30" x14ac:dyDescent="0.25">
      <c r="A277" s="25" t="s">
        <v>460</v>
      </c>
      <c r="B277" s="2" t="s">
        <v>644</v>
      </c>
      <c r="D277" t="str">
        <f>+IF(A277=B277,"si","no")</f>
        <v>no</v>
      </c>
      <c r="E277">
        <v>11142</v>
      </c>
    </row>
    <row r="278" spans="1:5" ht="30" x14ac:dyDescent="0.25">
      <c r="A278" s="2" t="s">
        <v>779</v>
      </c>
      <c r="B278" s="2" t="s">
        <v>712</v>
      </c>
      <c r="D278" t="str">
        <f>+IF(A278=B278,"si","no")</f>
        <v>no</v>
      </c>
    </row>
    <row r="279" spans="1:5" ht="75" x14ac:dyDescent="0.25">
      <c r="A279" s="2" t="s">
        <v>45</v>
      </c>
      <c r="B279" s="2" t="s">
        <v>353</v>
      </c>
      <c r="D279" t="str">
        <f t="shared" si="10"/>
        <v>no</v>
      </c>
    </row>
    <row r="280" spans="1:5" ht="30" x14ac:dyDescent="0.25">
      <c r="A280" s="2" t="s">
        <v>639</v>
      </c>
      <c r="B280" s="2" t="s">
        <v>354</v>
      </c>
      <c r="D280" t="str">
        <f t="shared" si="10"/>
        <v>no</v>
      </c>
    </row>
    <row r="281" spans="1:5" ht="60" x14ac:dyDescent="0.25">
      <c r="A281" s="2" t="s">
        <v>813</v>
      </c>
      <c r="B281" s="2" t="s">
        <v>492</v>
      </c>
      <c r="D281" t="str">
        <f t="shared" si="10"/>
        <v>no</v>
      </c>
    </row>
    <row r="282" spans="1:5" ht="30" x14ac:dyDescent="0.25">
      <c r="A282" s="2" t="s">
        <v>821</v>
      </c>
      <c r="B282" s="2" t="s">
        <v>732</v>
      </c>
      <c r="D282" t="str">
        <f t="shared" si="10"/>
        <v>no</v>
      </c>
    </row>
    <row r="283" spans="1:5" ht="45" x14ac:dyDescent="0.25">
      <c r="A283" s="2" t="s">
        <v>790</v>
      </c>
      <c r="B283" s="2" t="s">
        <v>627</v>
      </c>
      <c r="D283" t="str">
        <f t="shared" si="10"/>
        <v>no</v>
      </c>
    </row>
    <row r="284" spans="1:5" ht="75" x14ac:dyDescent="0.25">
      <c r="A284" s="2" t="s">
        <v>151</v>
      </c>
      <c r="B284" s="2" t="s">
        <v>594</v>
      </c>
      <c r="D284" t="str">
        <f t="shared" si="10"/>
        <v>no</v>
      </c>
    </row>
    <row r="285" spans="1:5" ht="30" x14ac:dyDescent="0.25">
      <c r="A285" s="2" t="s">
        <v>371</v>
      </c>
      <c r="B285" s="2" t="s">
        <v>486</v>
      </c>
      <c r="D285" t="str">
        <f t="shared" si="10"/>
        <v>no</v>
      </c>
    </row>
    <row r="286" spans="1:5" ht="30" x14ac:dyDescent="0.25">
      <c r="A286" s="2" t="s">
        <v>833</v>
      </c>
      <c r="B286" s="2" t="s">
        <v>734</v>
      </c>
      <c r="D286" t="str">
        <f t="shared" si="10"/>
        <v>no</v>
      </c>
    </row>
    <row r="287" spans="1:5" ht="75" x14ac:dyDescent="0.25">
      <c r="A287" s="2" t="s">
        <v>838</v>
      </c>
      <c r="B287" s="2" t="s">
        <v>639</v>
      </c>
      <c r="D287" t="str">
        <f t="shared" si="10"/>
        <v>no</v>
      </c>
    </row>
    <row r="288" spans="1:5" ht="45" x14ac:dyDescent="0.25">
      <c r="A288" s="2" t="s">
        <v>867</v>
      </c>
      <c r="B288" s="2" t="s">
        <v>543</v>
      </c>
      <c r="D288" t="str">
        <f t="shared" si="10"/>
        <v>no</v>
      </c>
    </row>
    <row r="289" spans="1:4" ht="60" x14ac:dyDescent="0.25">
      <c r="A289" s="2" t="s">
        <v>815</v>
      </c>
      <c r="B289" s="2" t="s">
        <v>634</v>
      </c>
      <c r="D289" t="str">
        <f t="shared" si="10"/>
        <v>no</v>
      </c>
    </row>
    <row r="290" spans="1:4" ht="45" x14ac:dyDescent="0.25">
      <c r="A290" s="2" t="s">
        <v>470</v>
      </c>
      <c r="B290" s="2" t="s">
        <v>99</v>
      </c>
      <c r="D290" t="str">
        <f t="shared" si="10"/>
        <v>no</v>
      </c>
    </row>
    <row r="291" spans="1:4" ht="75" x14ac:dyDescent="0.25">
      <c r="A291" s="2" t="s">
        <v>55</v>
      </c>
      <c r="B291" s="2" t="s">
        <v>484</v>
      </c>
      <c r="D291" t="str">
        <f t="shared" si="10"/>
        <v>no</v>
      </c>
    </row>
    <row r="292" spans="1:4" ht="60" x14ac:dyDescent="0.25">
      <c r="A292" s="2" t="s">
        <v>789</v>
      </c>
      <c r="B292" s="2" t="s">
        <v>371</v>
      </c>
      <c r="D292" t="str">
        <f t="shared" si="10"/>
        <v>no</v>
      </c>
    </row>
    <row r="293" spans="1:4" ht="30" x14ac:dyDescent="0.25">
      <c r="A293" s="2" t="s">
        <v>131</v>
      </c>
      <c r="B293" s="2" t="s">
        <v>618</v>
      </c>
      <c r="D293" t="str">
        <f t="shared" si="10"/>
        <v>no</v>
      </c>
    </row>
    <row r="294" spans="1:4" ht="75" x14ac:dyDescent="0.25">
      <c r="A294" s="2" t="s">
        <v>331</v>
      </c>
      <c r="B294" s="2" t="s">
        <v>338</v>
      </c>
      <c r="D294" t="str">
        <f t="shared" si="10"/>
        <v>no</v>
      </c>
    </row>
    <row r="295" spans="1:4" ht="60" x14ac:dyDescent="0.25">
      <c r="A295" s="2" t="s">
        <v>349</v>
      </c>
      <c r="B295" s="2" t="s">
        <v>451</v>
      </c>
      <c r="D295" t="str">
        <f t="shared" si="10"/>
        <v>no</v>
      </c>
    </row>
    <row r="296" spans="1:4" ht="30" x14ac:dyDescent="0.25">
      <c r="A296" s="2" t="s">
        <v>350</v>
      </c>
      <c r="B296" s="2" t="s">
        <v>678</v>
      </c>
      <c r="D296" t="str">
        <f t="shared" si="10"/>
        <v>no</v>
      </c>
    </row>
    <row r="297" spans="1:4" ht="75" x14ac:dyDescent="0.25">
      <c r="A297" s="2" t="s">
        <v>845</v>
      </c>
      <c r="B297" s="2" t="s">
        <v>609</v>
      </c>
      <c r="D297" t="str">
        <f t="shared" si="10"/>
        <v>no</v>
      </c>
    </row>
    <row r="298" spans="1:4" ht="45" x14ac:dyDescent="0.25">
      <c r="A298" s="2" t="s">
        <v>898</v>
      </c>
      <c r="B298" s="2" t="s">
        <v>729</v>
      </c>
      <c r="D298" t="str">
        <f t="shared" si="10"/>
        <v>no</v>
      </c>
    </row>
    <row r="299" spans="1:4" ht="60" x14ac:dyDescent="0.25">
      <c r="A299" s="2" t="s">
        <v>11</v>
      </c>
      <c r="B299" s="2" t="s">
        <v>501</v>
      </c>
      <c r="D299" t="str">
        <f t="shared" si="10"/>
        <v>no</v>
      </c>
    </row>
    <row r="300" spans="1:4" ht="45" x14ac:dyDescent="0.25">
      <c r="A300" s="2" t="s">
        <v>140</v>
      </c>
      <c r="B300" s="2" t="s">
        <v>641</v>
      </c>
      <c r="D300" t="str">
        <f t="shared" si="10"/>
        <v>no</v>
      </c>
    </row>
    <row r="301" spans="1:4" ht="45" x14ac:dyDescent="0.25">
      <c r="A301" s="2" t="s">
        <v>382</v>
      </c>
      <c r="B301" s="2" t="s">
        <v>647</v>
      </c>
      <c r="D301" t="str">
        <f t="shared" si="10"/>
        <v>no</v>
      </c>
    </row>
    <row r="302" spans="1:4" x14ac:dyDescent="0.25">
      <c r="A302" s="25" t="s">
        <v>546</v>
      </c>
      <c r="B302" s="25"/>
      <c r="D302" t="str">
        <f>+IF(A302=B302,"si","no")</f>
        <v>no</v>
      </c>
    </row>
    <row r="303" spans="1:4" ht="30" x14ac:dyDescent="0.25">
      <c r="A303" s="2" t="s">
        <v>363</v>
      </c>
      <c r="B303" s="2" t="s">
        <v>560</v>
      </c>
      <c r="D303" t="str">
        <f t="shared" ref="D303:D304" si="11">+IF(A303=B303,"si","no")</f>
        <v>no</v>
      </c>
    </row>
    <row r="304" spans="1:4" ht="60" x14ac:dyDescent="0.25">
      <c r="A304" s="2" t="s">
        <v>886</v>
      </c>
      <c r="B304" s="2" t="s">
        <v>569</v>
      </c>
      <c r="D304" t="str">
        <f t="shared" si="11"/>
        <v>no</v>
      </c>
    </row>
    <row r="305" spans="1:4" ht="45" x14ac:dyDescent="0.25">
      <c r="A305" s="2" t="s">
        <v>124</v>
      </c>
      <c r="B305" s="25"/>
      <c r="D305" t="str">
        <f>+IF(A305=B305,"si","no")</f>
        <v>no</v>
      </c>
    </row>
    <row r="306" spans="1:4" ht="60" x14ac:dyDescent="0.25">
      <c r="A306" s="2" t="s">
        <v>853</v>
      </c>
      <c r="B306" s="2" t="s">
        <v>479</v>
      </c>
      <c r="D306" t="str">
        <f t="shared" ref="D306:D309" si="12">+IF(A306=B306,"si","no")</f>
        <v>no</v>
      </c>
    </row>
    <row r="307" spans="1:4" ht="60" x14ac:dyDescent="0.25">
      <c r="A307" s="2" t="s">
        <v>397</v>
      </c>
      <c r="B307" s="2" t="s">
        <v>538</v>
      </c>
      <c r="D307" t="str">
        <f t="shared" si="12"/>
        <v>no</v>
      </c>
    </row>
    <row r="308" spans="1:4" ht="45" x14ac:dyDescent="0.25">
      <c r="A308" s="2" t="s">
        <v>159</v>
      </c>
      <c r="B308" s="2" t="s">
        <v>649</v>
      </c>
      <c r="D308" t="str">
        <f t="shared" si="12"/>
        <v>no</v>
      </c>
    </row>
    <row r="309" spans="1:4" ht="75" x14ac:dyDescent="0.25">
      <c r="A309" s="2" t="s">
        <v>481</v>
      </c>
      <c r="B309" s="2" t="s">
        <v>546</v>
      </c>
      <c r="D309" t="str">
        <f t="shared" si="12"/>
        <v>no</v>
      </c>
    </row>
    <row r="310" spans="1:4" ht="30" x14ac:dyDescent="0.25">
      <c r="A310" s="2" t="s">
        <v>876</v>
      </c>
      <c r="B310" s="25"/>
      <c r="D310" t="str">
        <f>+IF(A310=B310,"si","no")</f>
        <v>no</v>
      </c>
    </row>
    <row r="311" spans="1:4" ht="45" x14ac:dyDescent="0.25">
      <c r="A311" s="2" t="s">
        <v>419</v>
      </c>
      <c r="B311" s="2" t="s">
        <v>495</v>
      </c>
      <c r="D311" t="str">
        <f t="shared" ref="D311:D319" si="13">+IF(A311=B311,"si","no")</f>
        <v>no</v>
      </c>
    </row>
    <row r="312" spans="1:4" ht="60" x14ac:dyDescent="0.25">
      <c r="A312" s="2" t="s">
        <v>74</v>
      </c>
      <c r="B312" s="2" t="s">
        <v>573</v>
      </c>
      <c r="D312" t="str">
        <f t="shared" si="13"/>
        <v>no</v>
      </c>
    </row>
    <row r="313" spans="1:4" ht="30" x14ac:dyDescent="0.25">
      <c r="A313" s="2" t="s">
        <v>800</v>
      </c>
      <c r="B313" s="2" t="s">
        <v>656</v>
      </c>
      <c r="D313" t="str">
        <f t="shared" si="13"/>
        <v>no</v>
      </c>
    </row>
    <row r="314" spans="1:4" ht="30" x14ac:dyDescent="0.25">
      <c r="A314" s="2" t="s">
        <v>793</v>
      </c>
      <c r="B314" s="2" t="s">
        <v>507</v>
      </c>
      <c r="D314" t="str">
        <f t="shared" si="13"/>
        <v>no</v>
      </c>
    </row>
    <row r="315" spans="1:4" ht="75" x14ac:dyDescent="0.25">
      <c r="A315" s="2" t="s">
        <v>846</v>
      </c>
      <c r="B315" s="2" t="s">
        <v>481</v>
      </c>
      <c r="D315" t="str">
        <f t="shared" si="13"/>
        <v>no</v>
      </c>
    </row>
    <row r="316" spans="1:4" ht="60" x14ac:dyDescent="0.25">
      <c r="A316" s="2" t="s">
        <v>859</v>
      </c>
      <c r="B316" s="2" t="s">
        <v>661</v>
      </c>
      <c r="D316" t="str">
        <f t="shared" si="13"/>
        <v>no</v>
      </c>
    </row>
    <row r="317" spans="1:4" ht="30" x14ac:dyDescent="0.25">
      <c r="A317" s="2" t="s">
        <v>12</v>
      </c>
      <c r="B317" s="2" t="s">
        <v>601</v>
      </c>
      <c r="D317" t="str">
        <f t="shared" si="13"/>
        <v>no</v>
      </c>
    </row>
    <row r="318" spans="1:4" ht="30" x14ac:dyDescent="0.25">
      <c r="A318" s="2" t="s">
        <v>835</v>
      </c>
      <c r="B318" s="2" t="s">
        <v>622</v>
      </c>
      <c r="D318" t="str">
        <f t="shared" si="13"/>
        <v>no</v>
      </c>
    </row>
    <row r="319" spans="1:4" ht="30" x14ac:dyDescent="0.25">
      <c r="A319" s="2" t="s">
        <v>256</v>
      </c>
      <c r="B319" s="2" t="s">
        <v>710</v>
      </c>
      <c r="D319" t="str">
        <f t="shared" si="13"/>
        <v>no</v>
      </c>
    </row>
    <row r="320" spans="1:4" x14ac:dyDescent="0.25">
      <c r="A320" s="2" t="s">
        <v>82</v>
      </c>
      <c r="B320" s="25"/>
      <c r="D320" t="str">
        <f>+IF(A320=B320,"si","no")</f>
        <v>no</v>
      </c>
    </row>
    <row r="321" spans="1:5" ht="30" x14ac:dyDescent="0.25">
      <c r="A321" s="2" t="s">
        <v>35</v>
      </c>
      <c r="B321" s="2" t="s">
        <v>645</v>
      </c>
      <c r="D321" t="str">
        <f t="shared" ref="D321:D323" si="14">+IF(A321=B321,"si","no")</f>
        <v>no</v>
      </c>
    </row>
    <row r="322" spans="1:5" ht="30" x14ac:dyDescent="0.25">
      <c r="A322" s="2" t="s">
        <v>21</v>
      </c>
      <c r="B322" s="2" t="s">
        <v>621</v>
      </c>
      <c r="D322" t="str">
        <f t="shared" si="14"/>
        <v>no</v>
      </c>
    </row>
    <row r="323" spans="1:5" ht="30" x14ac:dyDescent="0.25">
      <c r="A323" s="2" t="s">
        <v>653</v>
      </c>
      <c r="B323" s="2" t="s">
        <v>590</v>
      </c>
      <c r="D323" t="str">
        <f t="shared" si="14"/>
        <v>no</v>
      </c>
    </row>
    <row r="324" spans="1:5" ht="30" x14ac:dyDescent="0.25">
      <c r="A324" s="2" t="s">
        <v>471</v>
      </c>
      <c r="B324" s="25"/>
      <c r="D324" t="str">
        <f>+IF(A324=B324,"si","no")</f>
        <v>no</v>
      </c>
    </row>
    <row r="325" spans="1:5" ht="30" x14ac:dyDescent="0.25">
      <c r="A325" s="2" t="s">
        <v>472</v>
      </c>
      <c r="B325" s="2" t="s">
        <v>491</v>
      </c>
      <c r="D325" t="str">
        <f t="shared" ref="D325:D353" si="15">+IF(A325=B325,"si","no")</f>
        <v>no</v>
      </c>
    </row>
    <row r="326" spans="1:5" ht="30" x14ac:dyDescent="0.25">
      <c r="A326" s="2" t="s">
        <v>197</v>
      </c>
      <c r="B326" s="2" t="s">
        <v>540</v>
      </c>
      <c r="D326" t="str">
        <f t="shared" si="15"/>
        <v>no</v>
      </c>
    </row>
    <row r="327" spans="1:5" ht="30" x14ac:dyDescent="0.25">
      <c r="A327" s="2" t="s">
        <v>332</v>
      </c>
      <c r="B327" s="2" t="s">
        <v>653</v>
      </c>
      <c r="D327" t="str">
        <f t="shared" si="15"/>
        <v>no</v>
      </c>
    </row>
    <row r="328" spans="1:5" ht="45" x14ac:dyDescent="0.25">
      <c r="A328" s="2" t="s">
        <v>178</v>
      </c>
      <c r="B328" s="2" t="s">
        <v>616</v>
      </c>
      <c r="D328" t="str">
        <f t="shared" si="15"/>
        <v>no</v>
      </c>
    </row>
    <row r="329" spans="1:5" ht="60" x14ac:dyDescent="0.25">
      <c r="A329" s="2" t="s">
        <v>308</v>
      </c>
      <c r="B329" s="2" t="s">
        <v>613</v>
      </c>
      <c r="D329" t="str">
        <f t="shared" si="15"/>
        <v>no</v>
      </c>
    </row>
    <row r="330" spans="1:5" ht="60" x14ac:dyDescent="0.25">
      <c r="A330" s="2" t="s">
        <v>872</v>
      </c>
      <c r="B330" s="2" t="s">
        <v>525</v>
      </c>
      <c r="D330" t="str">
        <f t="shared" si="15"/>
        <v>no</v>
      </c>
    </row>
    <row r="331" spans="1:5" ht="45" x14ac:dyDescent="0.25">
      <c r="A331" s="25" t="s">
        <v>240</v>
      </c>
      <c r="B331" s="25" t="s">
        <v>541</v>
      </c>
      <c r="D331" t="str">
        <f t="shared" si="15"/>
        <v>no</v>
      </c>
      <c r="E331">
        <v>3112</v>
      </c>
    </row>
    <row r="332" spans="1:5" ht="45" x14ac:dyDescent="0.25">
      <c r="A332" s="2" t="s">
        <v>309</v>
      </c>
      <c r="B332" s="2" t="s">
        <v>509</v>
      </c>
      <c r="D332" t="str">
        <f t="shared" si="15"/>
        <v>no</v>
      </c>
    </row>
    <row r="333" spans="1:5" ht="60" x14ac:dyDescent="0.25">
      <c r="A333" s="2" t="s">
        <v>339</v>
      </c>
      <c r="B333" s="2" t="s">
        <v>662</v>
      </c>
      <c r="D333" t="str">
        <f t="shared" si="15"/>
        <v>no</v>
      </c>
    </row>
    <row r="334" spans="1:5" ht="60" x14ac:dyDescent="0.25">
      <c r="A334" s="2" t="s">
        <v>856</v>
      </c>
      <c r="B334" s="2" t="s">
        <v>659</v>
      </c>
      <c r="D334" t="str">
        <f t="shared" si="15"/>
        <v>no</v>
      </c>
    </row>
    <row r="335" spans="1:5" ht="45" x14ac:dyDescent="0.25">
      <c r="A335" s="2" t="s">
        <v>184</v>
      </c>
      <c r="B335" s="2" t="s">
        <v>692</v>
      </c>
      <c r="D335" t="str">
        <f t="shared" si="15"/>
        <v>no</v>
      </c>
    </row>
    <row r="336" spans="1:5" ht="45" x14ac:dyDescent="0.25">
      <c r="A336" s="2" t="s">
        <v>802</v>
      </c>
      <c r="B336" s="2" t="s">
        <v>665</v>
      </c>
      <c r="D336" t="str">
        <f t="shared" si="15"/>
        <v>no</v>
      </c>
    </row>
    <row r="337" spans="1:4" ht="45" x14ac:dyDescent="0.25">
      <c r="A337" s="2" t="s">
        <v>185</v>
      </c>
      <c r="B337" s="2" t="s">
        <v>339</v>
      </c>
      <c r="D337" t="str">
        <f t="shared" si="15"/>
        <v>no</v>
      </c>
    </row>
    <row r="338" spans="1:4" ht="45" x14ac:dyDescent="0.25">
      <c r="A338" s="2" t="s">
        <v>798</v>
      </c>
      <c r="B338" s="2" t="s">
        <v>377</v>
      </c>
      <c r="D338" t="str">
        <f t="shared" si="15"/>
        <v>no</v>
      </c>
    </row>
    <row r="339" spans="1:4" ht="30" x14ac:dyDescent="0.25">
      <c r="A339" s="2" t="s">
        <v>186</v>
      </c>
      <c r="B339" s="2" t="s">
        <v>512</v>
      </c>
      <c r="D339" t="str">
        <f t="shared" si="15"/>
        <v>no</v>
      </c>
    </row>
    <row r="340" spans="1:4" ht="45" x14ac:dyDescent="0.25">
      <c r="A340" s="2" t="s">
        <v>170</v>
      </c>
      <c r="B340" s="2" t="s">
        <v>513</v>
      </c>
      <c r="D340" t="str">
        <f t="shared" si="15"/>
        <v>no</v>
      </c>
    </row>
    <row r="341" spans="1:4" ht="45" x14ac:dyDescent="0.25">
      <c r="A341" s="2" t="s">
        <v>860</v>
      </c>
      <c r="B341" s="2" t="s">
        <v>515</v>
      </c>
      <c r="D341" t="str">
        <f t="shared" si="15"/>
        <v>no</v>
      </c>
    </row>
    <row r="342" spans="1:4" ht="45" x14ac:dyDescent="0.25">
      <c r="A342" s="2" t="s">
        <v>288</v>
      </c>
      <c r="B342" s="2" t="s">
        <v>514</v>
      </c>
      <c r="D342" t="str">
        <f t="shared" si="15"/>
        <v>no</v>
      </c>
    </row>
    <row r="343" spans="1:4" ht="45" x14ac:dyDescent="0.25">
      <c r="A343" s="2" t="s">
        <v>161</v>
      </c>
      <c r="B343" s="2" t="s">
        <v>510</v>
      </c>
      <c r="D343" t="str">
        <f t="shared" si="15"/>
        <v>no</v>
      </c>
    </row>
    <row r="344" spans="1:4" ht="30" x14ac:dyDescent="0.25">
      <c r="A344" s="2" t="s">
        <v>175</v>
      </c>
      <c r="B344" s="2" t="s">
        <v>170</v>
      </c>
      <c r="D344" t="str">
        <f t="shared" si="15"/>
        <v>no</v>
      </c>
    </row>
    <row r="345" spans="1:4" ht="45" x14ac:dyDescent="0.25">
      <c r="A345" s="2" t="s">
        <v>171</v>
      </c>
      <c r="B345" s="2" t="s">
        <v>676</v>
      </c>
      <c r="D345" t="str">
        <f t="shared" si="15"/>
        <v>no</v>
      </c>
    </row>
    <row r="346" spans="1:4" ht="45" x14ac:dyDescent="0.25">
      <c r="A346" s="2" t="s">
        <v>172</v>
      </c>
      <c r="B346" s="2" t="s">
        <v>599</v>
      </c>
      <c r="D346" t="str">
        <f t="shared" si="15"/>
        <v>no</v>
      </c>
    </row>
    <row r="347" spans="1:4" ht="45" x14ac:dyDescent="0.25">
      <c r="A347" s="2" t="s">
        <v>176</v>
      </c>
      <c r="B347" s="2" t="s">
        <v>508</v>
      </c>
      <c r="D347" t="str">
        <f t="shared" si="15"/>
        <v>no</v>
      </c>
    </row>
    <row r="348" spans="1:4" ht="30" x14ac:dyDescent="0.25">
      <c r="A348" s="2" t="s">
        <v>101</v>
      </c>
      <c r="B348" s="2" t="s">
        <v>516</v>
      </c>
      <c r="D348" t="str">
        <f t="shared" si="15"/>
        <v>no</v>
      </c>
    </row>
    <row r="349" spans="1:4" ht="45" x14ac:dyDescent="0.25">
      <c r="A349" s="22" t="s">
        <v>799</v>
      </c>
      <c r="B349" s="22" t="s">
        <v>503</v>
      </c>
      <c r="D349" t="str">
        <f t="shared" si="15"/>
        <v>no</v>
      </c>
    </row>
    <row r="350" spans="1:4" ht="30" x14ac:dyDescent="0.25">
      <c r="A350" s="22" t="s">
        <v>771</v>
      </c>
      <c r="B350" s="22" t="s">
        <v>504</v>
      </c>
      <c r="D350" t="str">
        <f t="shared" si="15"/>
        <v>no</v>
      </c>
    </row>
    <row r="351" spans="1:4" ht="45" x14ac:dyDescent="0.25">
      <c r="A351" s="2" t="s">
        <v>518</v>
      </c>
      <c r="B351" s="2" t="s">
        <v>518</v>
      </c>
      <c r="D351" t="str">
        <f t="shared" si="15"/>
        <v>si</v>
      </c>
    </row>
    <row r="352" spans="1:4" ht="30" x14ac:dyDescent="0.25">
      <c r="A352" s="2" t="s">
        <v>499</v>
      </c>
      <c r="B352" s="2" t="s">
        <v>499</v>
      </c>
      <c r="D352" t="str">
        <f t="shared" si="15"/>
        <v>si</v>
      </c>
    </row>
    <row r="353" spans="1:4" ht="45" x14ac:dyDescent="0.25">
      <c r="A353" s="2" t="s">
        <v>511</v>
      </c>
      <c r="B353" s="2" t="s">
        <v>511</v>
      </c>
      <c r="D353" t="str">
        <f t="shared" si="15"/>
        <v>si</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53"/>
  <sheetViews>
    <sheetView topLeftCell="A34" workbookViewId="0">
      <selection activeCell="B2" sqref="B2:B353"/>
    </sheetView>
  </sheetViews>
  <sheetFormatPr baseColWidth="10" defaultRowHeight="15" x14ac:dyDescent="0.25"/>
  <cols>
    <col min="2" max="2" width="11.42578125" customWidth="1"/>
  </cols>
  <sheetData>
    <row r="2" spans="2:2" x14ac:dyDescent="0.25">
      <c r="B2" t="s">
        <v>236</v>
      </c>
    </row>
    <row r="3" spans="2:2" x14ac:dyDescent="0.25">
      <c r="B3" t="s">
        <v>879</v>
      </c>
    </row>
    <row r="4" spans="2:2" x14ac:dyDescent="0.25">
      <c r="B4" t="s">
        <v>785</v>
      </c>
    </row>
    <row r="5" spans="2:2" x14ac:dyDescent="0.25">
      <c r="B5" t="s">
        <v>882</v>
      </c>
    </row>
    <row r="6" spans="2:2" x14ac:dyDescent="0.25">
      <c r="B6" t="s">
        <v>796</v>
      </c>
    </row>
    <row r="7" spans="2:2" x14ac:dyDescent="0.25">
      <c r="B7" t="s">
        <v>869</v>
      </c>
    </row>
    <row r="8" spans="2:2" x14ac:dyDescent="0.25">
      <c r="B8" t="s">
        <v>200</v>
      </c>
    </row>
    <row r="9" spans="2:2" x14ac:dyDescent="0.25">
      <c r="B9" t="s">
        <v>890</v>
      </c>
    </row>
    <row r="10" spans="2:2" x14ac:dyDescent="0.25">
      <c r="B10" t="s">
        <v>89</v>
      </c>
    </row>
    <row r="11" spans="2:2" x14ac:dyDescent="0.25">
      <c r="B11" t="s">
        <v>871</v>
      </c>
    </row>
    <row r="12" spans="2:2" x14ac:dyDescent="0.25">
      <c r="B12" t="s">
        <v>58</v>
      </c>
    </row>
    <row r="13" spans="2:2" x14ac:dyDescent="0.25">
      <c r="B13" t="s">
        <v>786</v>
      </c>
    </row>
    <row r="14" spans="2:2" x14ac:dyDescent="0.25">
      <c r="B14" t="s">
        <v>805</v>
      </c>
    </row>
    <row r="15" spans="2:2" x14ac:dyDescent="0.25">
      <c r="B15" t="s">
        <v>795</v>
      </c>
    </row>
    <row r="16" spans="2:2" x14ac:dyDescent="0.25">
      <c r="B16" t="s">
        <v>577</v>
      </c>
    </row>
    <row r="17" spans="2:2" x14ac:dyDescent="0.25">
      <c r="B17" t="s">
        <v>334</v>
      </c>
    </row>
    <row r="18" spans="2:2" x14ac:dyDescent="0.25">
      <c r="B18" t="s">
        <v>788</v>
      </c>
    </row>
    <row r="19" spans="2:2" x14ac:dyDescent="0.25">
      <c r="B19" t="s">
        <v>228</v>
      </c>
    </row>
    <row r="20" spans="2:2" x14ac:dyDescent="0.25">
      <c r="B20" t="s">
        <v>94</v>
      </c>
    </row>
    <row r="21" spans="2:2" x14ac:dyDescent="0.25">
      <c r="B21" t="s">
        <v>95</v>
      </c>
    </row>
    <row r="22" spans="2:2" x14ac:dyDescent="0.25">
      <c r="B22" t="s">
        <v>104</v>
      </c>
    </row>
    <row r="23" spans="2:2" x14ac:dyDescent="0.25">
      <c r="B23" t="s">
        <v>787</v>
      </c>
    </row>
    <row r="24" spans="2:2" x14ac:dyDescent="0.25">
      <c r="B24" t="s">
        <v>405</v>
      </c>
    </row>
    <row r="25" spans="2:2" x14ac:dyDescent="0.25">
      <c r="B25" t="s">
        <v>453</v>
      </c>
    </row>
    <row r="26" spans="2:2" x14ac:dyDescent="0.25">
      <c r="B26" t="s">
        <v>427</v>
      </c>
    </row>
    <row r="27" spans="2:2" x14ac:dyDescent="0.25">
      <c r="B27" t="s">
        <v>59</v>
      </c>
    </row>
    <row r="28" spans="2:2" x14ac:dyDescent="0.25">
      <c r="B28" t="s">
        <v>201</v>
      </c>
    </row>
    <row r="29" spans="2:2" x14ac:dyDescent="0.25">
      <c r="B29" t="s">
        <v>823</v>
      </c>
    </row>
    <row r="30" spans="2:2" x14ac:dyDescent="0.25">
      <c r="B30" t="s">
        <v>210</v>
      </c>
    </row>
    <row r="31" spans="2:2" x14ac:dyDescent="0.25">
      <c r="B31" t="s">
        <v>211</v>
      </c>
    </row>
    <row r="32" spans="2:2" x14ac:dyDescent="0.25">
      <c r="B32" t="s">
        <v>19</v>
      </c>
    </row>
    <row r="33" spans="2:2" x14ac:dyDescent="0.25">
      <c r="B33" t="s">
        <v>483</v>
      </c>
    </row>
    <row r="34" spans="2:2" x14ac:dyDescent="0.25">
      <c r="B34" t="s">
        <v>38</v>
      </c>
    </row>
    <row r="35" spans="2:2" x14ac:dyDescent="0.25">
      <c r="B35" t="s">
        <v>379</v>
      </c>
    </row>
    <row r="36" spans="2:2" x14ac:dyDescent="0.25">
      <c r="B36" t="s">
        <v>284</v>
      </c>
    </row>
    <row r="37" spans="2:2" x14ac:dyDescent="0.25">
      <c r="B37" t="s">
        <v>285</v>
      </c>
    </row>
    <row r="38" spans="2:2" x14ac:dyDescent="0.25">
      <c r="B38" t="s">
        <v>806</v>
      </c>
    </row>
    <row r="39" spans="2:2" x14ac:dyDescent="0.25">
      <c r="B39" t="s">
        <v>48</v>
      </c>
    </row>
    <row r="40" spans="2:2" x14ac:dyDescent="0.25">
      <c r="B40" t="s">
        <v>192</v>
      </c>
    </row>
    <row r="41" spans="2:2" x14ac:dyDescent="0.25">
      <c r="B41" t="s">
        <v>891</v>
      </c>
    </row>
    <row r="42" spans="2:2" x14ac:dyDescent="0.25">
      <c r="B42" t="s">
        <v>275</v>
      </c>
    </row>
    <row r="43" spans="2:2" x14ac:dyDescent="0.25">
      <c r="B43" t="s">
        <v>884</v>
      </c>
    </row>
    <row r="44" spans="2:2" x14ac:dyDescent="0.25">
      <c r="B44" t="s">
        <v>826</v>
      </c>
    </row>
    <row r="45" spans="2:2" x14ac:dyDescent="0.25">
      <c r="B45" t="s">
        <v>142</v>
      </c>
    </row>
    <row r="46" spans="2:2" x14ac:dyDescent="0.25">
      <c r="B46" t="s">
        <v>832</v>
      </c>
    </row>
    <row r="47" spans="2:2" x14ac:dyDescent="0.25">
      <c r="B47" t="s">
        <v>547</v>
      </c>
    </row>
    <row r="48" spans="2:2" x14ac:dyDescent="0.25">
      <c r="B48" t="s">
        <v>143</v>
      </c>
    </row>
    <row r="49" spans="2:2" x14ac:dyDescent="0.25">
      <c r="B49" t="s">
        <v>861</v>
      </c>
    </row>
    <row r="50" spans="2:2" x14ac:dyDescent="0.25">
      <c r="B50" t="s">
        <v>446</v>
      </c>
    </row>
    <row r="51" spans="2:2" x14ac:dyDescent="0.25">
      <c r="B51" t="s">
        <v>849</v>
      </c>
    </row>
    <row r="52" spans="2:2" x14ac:dyDescent="0.25">
      <c r="B52" t="s">
        <v>213</v>
      </c>
    </row>
    <row r="53" spans="2:2" x14ac:dyDescent="0.25">
      <c r="B53" t="s">
        <v>848</v>
      </c>
    </row>
    <row r="54" spans="2:2" x14ac:dyDescent="0.25">
      <c r="B54" t="s">
        <v>51</v>
      </c>
    </row>
    <row r="55" spans="2:2" x14ac:dyDescent="0.25">
      <c r="B55" t="s">
        <v>60</v>
      </c>
    </row>
    <row r="56" spans="2:2" x14ac:dyDescent="0.25">
      <c r="B56" t="s">
        <v>193</v>
      </c>
    </row>
    <row r="57" spans="2:2" x14ac:dyDescent="0.25">
      <c r="B57" t="s">
        <v>66</v>
      </c>
    </row>
    <row r="58" spans="2:2" x14ac:dyDescent="0.25">
      <c r="B58" t="s">
        <v>194</v>
      </c>
    </row>
    <row r="59" spans="2:2" x14ac:dyDescent="0.25">
      <c r="B59" t="s">
        <v>831</v>
      </c>
    </row>
    <row r="60" spans="2:2" x14ac:dyDescent="0.25">
      <c r="B60" t="s">
        <v>447</v>
      </c>
    </row>
    <row r="61" spans="2:2" x14ac:dyDescent="0.25">
      <c r="B61" t="s">
        <v>885</v>
      </c>
    </row>
    <row r="62" spans="2:2" x14ac:dyDescent="0.25">
      <c r="B62" t="s">
        <v>816</v>
      </c>
    </row>
    <row r="63" spans="2:2" x14ac:dyDescent="0.25">
      <c r="B63" t="s">
        <v>214</v>
      </c>
    </row>
    <row r="64" spans="2:2" x14ac:dyDescent="0.25">
      <c r="B64" t="s">
        <v>96</v>
      </c>
    </row>
    <row r="65" spans="2:2" x14ac:dyDescent="0.25">
      <c r="B65" t="s">
        <v>262</v>
      </c>
    </row>
    <row r="66" spans="2:2" x14ac:dyDescent="0.25">
      <c r="B66" t="s">
        <v>887</v>
      </c>
    </row>
    <row r="67" spans="2:2" x14ac:dyDescent="0.25">
      <c r="B67" t="s">
        <v>400</v>
      </c>
    </row>
    <row r="68" spans="2:2" x14ac:dyDescent="0.25">
      <c r="B68" t="s">
        <v>874</v>
      </c>
    </row>
    <row r="69" spans="2:2" x14ac:dyDescent="0.25">
      <c r="B69" t="s">
        <v>464</v>
      </c>
    </row>
    <row r="70" spans="2:2" x14ac:dyDescent="0.25">
      <c r="B70" t="s">
        <v>114</v>
      </c>
    </row>
    <row r="71" spans="2:2" x14ac:dyDescent="0.25">
      <c r="B71" t="s">
        <v>120</v>
      </c>
    </row>
    <row r="72" spans="2:2" x14ac:dyDescent="0.25">
      <c r="B72" t="s">
        <v>247</v>
      </c>
    </row>
    <row r="73" spans="2:2" x14ac:dyDescent="0.25">
      <c r="B73" t="s">
        <v>144</v>
      </c>
    </row>
    <row r="74" spans="2:2" x14ac:dyDescent="0.25">
      <c r="B74" t="s">
        <v>8</v>
      </c>
    </row>
    <row r="75" spans="2:2" x14ac:dyDescent="0.25">
      <c r="B75" t="s">
        <v>406</v>
      </c>
    </row>
    <row r="76" spans="2:2" x14ac:dyDescent="0.25">
      <c r="B76" t="s">
        <v>229</v>
      </c>
    </row>
    <row r="77" spans="2:2" x14ac:dyDescent="0.25">
      <c r="B77" t="s">
        <v>311</v>
      </c>
    </row>
    <row r="78" spans="2:2" x14ac:dyDescent="0.25">
      <c r="B78" t="s">
        <v>842</v>
      </c>
    </row>
    <row r="79" spans="2:2" x14ac:dyDescent="0.25">
      <c r="B79" t="s">
        <v>230</v>
      </c>
    </row>
    <row r="80" spans="2:2" x14ac:dyDescent="0.25">
      <c r="B80" t="s">
        <v>889</v>
      </c>
    </row>
    <row r="81" spans="2:2" x14ac:dyDescent="0.25">
      <c r="B81" t="s">
        <v>216</v>
      </c>
    </row>
    <row r="82" spans="2:2" x14ac:dyDescent="0.25">
      <c r="B82" t="s">
        <v>217</v>
      </c>
    </row>
    <row r="83" spans="2:2" x14ac:dyDescent="0.25">
      <c r="B83" t="s">
        <v>154</v>
      </c>
    </row>
    <row r="84" spans="2:2" x14ac:dyDescent="0.25">
      <c r="B84" t="s">
        <v>341</v>
      </c>
    </row>
    <row r="85" spans="2:2" x14ac:dyDescent="0.25">
      <c r="B85" t="s">
        <v>342</v>
      </c>
    </row>
    <row r="86" spans="2:2" x14ac:dyDescent="0.25">
      <c r="B86" t="s">
        <v>875</v>
      </c>
    </row>
    <row r="87" spans="2:2" x14ac:dyDescent="0.25">
      <c r="B87" t="s">
        <v>292</v>
      </c>
    </row>
    <row r="88" spans="2:2" x14ac:dyDescent="0.25">
      <c r="B88" t="s">
        <v>386</v>
      </c>
    </row>
    <row r="89" spans="2:2" x14ac:dyDescent="0.25">
      <c r="B89" t="s">
        <v>657</v>
      </c>
    </row>
    <row r="90" spans="2:2" x14ac:dyDescent="0.25">
      <c r="B90" t="s">
        <v>652</v>
      </c>
    </row>
    <row r="91" spans="2:2" x14ac:dyDescent="0.25">
      <c r="B91" t="s">
        <v>269</v>
      </c>
    </row>
    <row r="92" spans="2:2" x14ac:dyDescent="0.25">
      <c r="B92" t="s">
        <v>84</v>
      </c>
    </row>
    <row r="93" spans="2:2" x14ac:dyDescent="0.25">
      <c r="B93" t="s">
        <v>300</v>
      </c>
    </row>
    <row r="94" spans="2:2" x14ac:dyDescent="0.25">
      <c r="B94" t="s">
        <v>218</v>
      </c>
    </row>
    <row r="95" spans="2:2" x14ac:dyDescent="0.25">
      <c r="B95" t="s">
        <v>270</v>
      </c>
    </row>
    <row r="96" spans="2:2" x14ac:dyDescent="0.25">
      <c r="B96" t="s">
        <v>325</v>
      </c>
    </row>
    <row r="97" spans="2:2" x14ac:dyDescent="0.25">
      <c r="B97" t="s">
        <v>864</v>
      </c>
    </row>
    <row r="98" spans="2:2" x14ac:dyDescent="0.25">
      <c r="B98" t="s">
        <v>660</v>
      </c>
    </row>
    <row r="99" spans="2:2" x14ac:dyDescent="0.25">
      <c r="B99" t="s">
        <v>204</v>
      </c>
    </row>
    <row r="100" spans="2:2" x14ac:dyDescent="0.25">
      <c r="B100" t="s">
        <v>343</v>
      </c>
    </row>
    <row r="101" spans="2:2" x14ac:dyDescent="0.25">
      <c r="B101" t="s">
        <v>302</v>
      </c>
    </row>
    <row r="102" spans="2:2" x14ac:dyDescent="0.25">
      <c r="B102" t="s">
        <v>39</v>
      </c>
    </row>
    <row r="103" spans="2:2" x14ac:dyDescent="0.25">
      <c r="B103" t="s">
        <v>263</v>
      </c>
    </row>
    <row r="104" spans="2:2" x14ac:dyDescent="0.25">
      <c r="B104" t="s">
        <v>264</v>
      </c>
    </row>
    <row r="105" spans="2:2" x14ac:dyDescent="0.25">
      <c r="B105" t="s">
        <v>49</v>
      </c>
    </row>
    <row r="106" spans="2:2" x14ac:dyDescent="0.25">
      <c r="B106" t="s">
        <v>783</v>
      </c>
    </row>
    <row r="107" spans="2:2" x14ac:dyDescent="0.25">
      <c r="B107" t="s">
        <v>811</v>
      </c>
    </row>
    <row r="108" spans="2:2" x14ac:dyDescent="0.25">
      <c r="B108" t="s">
        <v>277</v>
      </c>
    </row>
    <row r="109" spans="2:2" x14ac:dyDescent="0.25">
      <c r="B109" t="s">
        <v>450</v>
      </c>
    </row>
    <row r="110" spans="2:2" x14ac:dyDescent="0.25">
      <c r="B110" t="s">
        <v>117</v>
      </c>
    </row>
    <row r="111" spans="2:2" x14ac:dyDescent="0.25">
      <c r="B111" t="s">
        <v>784</v>
      </c>
    </row>
    <row r="112" spans="2:2" x14ac:dyDescent="0.25">
      <c r="B112" t="s">
        <v>286</v>
      </c>
    </row>
    <row r="113" spans="2:2" x14ac:dyDescent="0.25">
      <c r="B113" t="s">
        <v>820</v>
      </c>
    </row>
    <row r="114" spans="2:2" x14ac:dyDescent="0.25">
      <c r="B114" t="s">
        <v>40</v>
      </c>
    </row>
    <row r="115" spans="2:2" x14ac:dyDescent="0.25">
      <c r="B115" t="s">
        <v>658</v>
      </c>
    </row>
    <row r="116" spans="2:2" x14ac:dyDescent="0.25">
      <c r="B116" t="s">
        <v>868</v>
      </c>
    </row>
    <row r="117" spans="2:2" x14ac:dyDescent="0.25">
      <c r="B117" t="s">
        <v>843</v>
      </c>
    </row>
    <row r="118" spans="2:2" x14ac:dyDescent="0.25">
      <c r="B118" t="s">
        <v>61</v>
      </c>
    </row>
    <row r="119" spans="2:2" x14ac:dyDescent="0.25">
      <c r="B119" t="s">
        <v>20</v>
      </c>
    </row>
    <row r="120" spans="2:2" x14ac:dyDescent="0.25">
      <c r="B120" t="s">
        <v>265</v>
      </c>
    </row>
    <row r="121" spans="2:2" x14ac:dyDescent="0.25">
      <c r="B121" t="s">
        <v>847</v>
      </c>
    </row>
    <row r="122" spans="2:2" x14ac:dyDescent="0.25">
      <c r="B122" t="s">
        <v>62</v>
      </c>
    </row>
    <row r="123" spans="2:2" x14ac:dyDescent="0.25">
      <c r="B123" t="s">
        <v>862</v>
      </c>
    </row>
    <row r="124" spans="2:2" x14ac:dyDescent="0.25">
      <c r="B124" t="s">
        <v>854</v>
      </c>
    </row>
    <row r="125" spans="2:2" x14ac:dyDescent="0.25">
      <c r="B125" t="s">
        <v>865</v>
      </c>
    </row>
    <row r="126" spans="2:2" x14ac:dyDescent="0.25">
      <c r="B126" t="s">
        <v>797</v>
      </c>
    </row>
    <row r="127" spans="2:2" x14ac:dyDescent="0.25">
      <c r="B127" t="s">
        <v>801</v>
      </c>
    </row>
    <row r="128" spans="2:2" x14ac:dyDescent="0.25">
      <c r="B128" t="s">
        <v>219</v>
      </c>
    </row>
    <row r="129" spans="2:2" x14ac:dyDescent="0.25">
      <c r="B129" t="s">
        <v>839</v>
      </c>
    </row>
    <row r="130" spans="2:2" x14ac:dyDescent="0.25">
      <c r="B130" t="s">
        <v>15</v>
      </c>
    </row>
    <row r="131" spans="2:2" x14ac:dyDescent="0.25">
      <c r="B131" t="s">
        <v>97</v>
      </c>
    </row>
    <row r="132" spans="2:2" x14ac:dyDescent="0.25">
      <c r="B132" t="s">
        <v>33</v>
      </c>
    </row>
    <row r="133" spans="2:2" x14ac:dyDescent="0.25">
      <c r="B133" t="s">
        <v>155</v>
      </c>
    </row>
    <row r="134" spans="2:2" x14ac:dyDescent="0.25">
      <c r="B134" t="s">
        <v>344</v>
      </c>
    </row>
    <row r="135" spans="2:2" x14ac:dyDescent="0.25">
      <c r="B135" t="s">
        <v>855</v>
      </c>
    </row>
    <row r="136" spans="2:2" x14ac:dyDescent="0.25">
      <c r="B136" t="s">
        <v>578</v>
      </c>
    </row>
    <row r="137" spans="2:2" x14ac:dyDescent="0.25">
      <c r="B137" t="s">
        <v>266</v>
      </c>
    </row>
    <row r="138" spans="2:2" x14ac:dyDescent="0.25">
      <c r="B138" t="s">
        <v>336</v>
      </c>
    </row>
    <row r="139" spans="2:2" x14ac:dyDescent="0.25">
      <c r="B139" t="s">
        <v>9</v>
      </c>
    </row>
    <row r="140" spans="2:2" x14ac:dyDescent="0.25">
      <c r="B140" t="s">
        <v>345</v>
      </c>
    </row>
    <row r="141" spans="2:2" x14ac:dyDescent="0.25">
      <c r="B141" t="s">
        <v>850</v>
      </c>
    </row>
    <row r="142" spans="2:2" x14ac:dyDescent="0.25">
      <c r="B142" t="s">
        <v>844</v>
      </c>
    </row>
    <row r="143" spans="2:2" x14ac:dyDescent="0.25">
      <c r="B143" t="s">
        <v>780</v>
      </c>
    </row>
    <row r="144" spans="2:2" x14ac:dyDescent="0.25">
      <c r="B144" t="s">
        <v>105</v>
      </c>
    </row>
    <row r="145" spans="2:2" x14ac:dyDescent="0.25">
      <c r="B145" t="s">
        <v>804</v>
      </c>
    </row>
    <row r="146" spans="2:2" x14ac:dyDescent="0.25">
      <c r="B146" t="s">
        <v>252</v>
      </c>
    </row>
    <row r="147" spans="2:2" x14ac:dyDescent="0.25">
      <c r="B147" t="s">
        <v>782</v>
      </c>
    </row>
    <row r="148" spans="2:2" x14ac:dyDescent="0.25">
      <c r="B148" t="s">
        <v>148</v>
      </c>
    </row>
    <row r="149" spans="2:2" x14ac:dyDescent="0.25">
      <c r="B149" t="s">
        <v>794</v>
      </c>
    </row>
    <row r="150" spans="2:2" x14ac:dyDescent="0.25">
      <c r="B150" t="s">
        <v>807</v>
      </c>
    </row>
    <row r="151" spans="2:2" x14ac:dyDescent="0.25">
      <c r="B151" t="s">
        <v>781</v>
      </c>
    </row>
    <row r="152" spans="2:2" x14ac:dyDescent="0.25">
      <c r="B152" t="s">
        <v>231</v>
      </c>
    </row>
    <row r="153" spans="2:2" x14ac:dyDescent="0.25">
      <c r="B153" t="s">
        <v>888</v>
      </c>
    </row>
    <row r="154" spans="2:2" x14ac:dyDescent="0.25">
      <c r="B154" t="s">
        <v>819</v>
      </c>
    </row>
    <row r="155" spans="2:2" x14ac:dyDescent="0.25">
      <c r="B155" t="s">
        <v>271</v>
      </c>
    </row>
    <row r="156" spans="2:2" x14ac:dyDescent="0.25">
      <c r="B156" t="s">
        <v>778</v>
      </c>
    </row>
    <row r="157" spans="2:2" x14ac:dyDescent="0.25">
      <c r="B157" t="s">
        <v>857</v>
      </c>
    </row>
    <row r="158" spans="2:2" x14ac:dyDescent="0.25">
      <c r="B158" t="s">
        <v>67</v>
      </c>
    </row>
    <row r="159" spans="2:2" x14ac:dyDescent="0.25">
      <c r="B159" t="s">
        <v>366</v>
      </c>
    </row>
    <row r="160" spans="2:2" x14ac:dyDescent="0.25">
      <c r="B160" t="s">
        <v>242</v>
      </c>
    </row>
    <row r="161" spans="2:2" x14ac:dyDescent="0.25">
      <c r="B161" t="s">
        <v>293</v>
      </c>
    </row>
    <row r="162" spans="2:2" x14ac:dyDescent="0.25">
      <c r="B162" t="s">
        <v>317</v>
      </c>
    </row>
    <row r="163" spans="2:2" x14ac:dyDescent="0.25">
      <c r="B163" t="s">
        <v>42</v>
      </c>
    </row>
    <row r="164" spans="2:2" x14ac:dyDescent="0.25">
      <c r="B164" t="s">
        <v>220</v>
      </c>
    </row>
    <row r="165" spans="2:2" x14ac:dyDescent="0.25">
      <c r="B165" t="s">
        <v>840</v>
      </c>
    </row>
    <row r="166" spans="2:2" x14ac:dyDescent="0.25">
      <c r="B166" t="s">
        <v>278</v>
      </c>
    </row>
    <row r="167" spans="2:2" x14ac:dyDescent="0.25">
      <c r="B167" t="s">
        <v>259</v>
      </c>
    </row>
    <row r="168" spans="2:2" x14ac:dyDescent="0.25">
      <c r="B168" t="s">
        <v>260</v>
      </c>
    </row>
    <row r="169" spans="2:2" x14ac:dyDescent="0.25">
      <c r="B169" t="s">
        <v>873</v>
      </c>
    </row>
    <row r="170" spans="2:2" x14ac:dyDescent="0.25">
      <c r="B170" t="s">
        <v>837</v>
      </c>
    </row>
    <row r="171" spans="2:2" x14ac:dyDescent="0.25">
      <c r="B171" t="s">
        <v>221</v>
      </c>
    </row>
    <row r="172" spans="2:2" x14ac:dyDescent="0.25">
      <c r="B172" t="s">
        <v>121</v>
      </c>
    </row>
    <row r="173" spans="2:2" x14ac:dyDescent="0.25">
      <c r="B173" t="s">
        <v>824</v>
      </c>
    </row>
    <row r="174" spans="2:2" x14ac:dyDescent="0.25">
      <c r="B174" t="s">
        <v>818</v>
      </c>
    </row>
    <row r="175" spans="2:2" x14ac:dyDescent="0.25">
      <c r="B175" t="s">
        <v>822</v>
      </c>
    </row>
    <row r="176" spans="2:2" x14ac:dyDescent="0.25">
      <c r="B176" t="s">
        <v>430</v>
      </c>
    </row>
    <row r="177" spans="2:2" x14ac:dyDescent="0.25">
      <c r="B177" t="s">
        <v>817</v>
      </c>
    </row>
    <row r="178" spans="2:2" x14ac:dyDescent="0.25">
      <c r="B178" t="s">
        <v>279</v>
      </c>
    </row>
    <row r="179" spans="2:2" x14ac:dyDescent="0.25">
      <c r="B179" t="s">
        <v>145</v>
      </c>
    </row>
    <row r="180" spans="2:2" x14ac:dyDescent="0.25">
      <c r="B180" t="s">
        <v>30</v>
      </c>
    </row>
    <row r="181" spans="2:2" x14ac:dyDescent="0.25">
      <c r="B181" t="s">
        <v>580</v>
      </c>
    </row>
    <row r="182" spans="2:2" x14ac:dyDescent="0.25">
      <c r="B182" t="s">
        <v>892</v>
      </c>
    </row>
    <row r="183" spans="2:2" x14ac:dyDescent="0.25">
      <c r="B183" t="s">
        <v>237</v>
      </c>
    </row>
    <row r="184" spans="2:2" x14ac:dyDescent="0.25">
      <c r="B184" t="s">
        <v>894</v>
      </c>
    </row>
    <row r="185" spans="2:2" x14ac:dyDescent="0.25">
      <c r="B185" t="s">
        <v>267</v>
      </c>
    </row>
    <row r="186" spans="2:2" x14ac:dyDescent="0.25">
      <c r="B186" t="s">
        <v>870</v>
      </c>
    </row>
    <row r="187" spans="2:2" x14ac:dyDescent="0.25">
      <c r="B187" t="s">
        <v>438</v>
      </c>
    </row>
    <row r="188" spans="2:2" x14ac:dyDescent="0.25">
      <c r="B188" t="s">
        <v>23</v>
      </c>
    </row>
    <row r="189" spans="2:2" x14ac:dyDescent="0.25">
      <c r="B189" t="s">
        <v>883</v>
      </c>
    </row>
    <row r="190" spans="2:2" x14ac:dyDescent="0.25">
      <c r="B190" t="s">
        <v>68</v>
      </c>
    </row>
    <row r="191" spans="2:2" x14ac:dyDescent="0.25">
      <c r="B191" t="s">
        <v>809</v>
      </c>
    </row>
    <row r="192" spans="2:2" x14ac:dyDescent="0.25">
      <c r="B192" t="s">
        <v>272</v>
      </c>
    </row>
    <row r="193" spans="2:2" x14ac:dyDescent="0.25">
      <c r="B193" t="s">
        <v>273</v>
      </c>
    </row>
    <row r="194" spans="2:2" x14ac:dyDescent="0.25">
      <c r="B194" t="s">
        <v>863</v>
      </c>
    </row>
    <row r="195" spans="2:2" x14ac:dyDescent="0.25">
      <c r="B195" t="s">
        <v>878</v>
      </c>
    </row>
    <row r="196" spans="2:2" x14ac:dyDescent="0.25">
      <c r="B196" t="s">
        <v>852</v>
      </c>
    </row>
    <row r="197" spans="2:2" x14ac:dyDescent="0.25">
      <c r="B197" t="s">
        <v>825</v>
      </c>
    </row>
    <row r="198" spans="2:2" x14ac:dyDescent="0.25">
      <c r="B198" t="s">
        <v>431</v>
      </c>
    </row>
    <row r="199" spans="2:2" x14ac:dyDescent="0.25">
      <c r="B199" t="s">
        <v>69</v>
      </c>
    </row>
    <row r="200" spans="2:2" x14ac:dyDescent="0.25">
      <c r="B200" t="s">
        <v>407</v>
      </c>
    </row>
    <row r="201" spans="2:2" x14ac:dyDescent="0.25">
      <c r="B201" t="s">
        <v>792</v>
      </c>
    </row>
    <row r="202" spans="2:2" x14ac:dyDescent="0.25">
      <c r="B202" t="s">
        <v>466</v>
      </c>
    </row>
    <row r="203" spans="2:2" x14ac:dyDescent="0.25">
      <c r="B203" t="s">
        <v>417</v>
      </c>
    </row>
    <row r="204" spans="2:2" x14ac:dyDescent="0.25">
      <c r="B204" t="s">
        <v>232</v>
      </c>
    </row>
    <row r="205" spans="2:2" x14ac:dyDescent="0.25">
      <c r="B205" t="s">
        <v>337</v>
      </c>
    </row>
    <row r="206" spans="2:2" x14ac:dyDescent="0.25">
      <c r="B206" t="s">
        <v>880</v>
      </c>
    </row>
    <row r="207" spans="2:2" x14ac:dyDescent="0.25">
      <c r="B207" t="s">
        <v>249</v>
      </c>
    </row>
    <row r="208" spans="2:2" x14ac:dyDescent="0.25">
      <c r="B208" t="s">
        <v>893</v>
      </c>
    </row>
    <row r="209" spans="2:2" x14ac:dyDescent="0.25">
      <c r="B209" t="s">
        <v>812</v>
      </c>
    </row>
    <row r="210" spans="2:2" x14ac:dyDescent="0.25">
      <c r="B210" t="s">
        <v>134</v>
      </c>
    </row>
    <row r="211" spans="2:2" x14ac:dyDescent="0.25">
      <c r="B211" t="s">
        <v>777</v>
      </c>
    </row>
    <row r="212" spans="2:2" x14ac:dyDescent="0.25">
      <c r="B212" t="s">
        <v>467</v>
      </c>
    </row>
    <row r="213" spans="2:2" x14ac:dyDescent="0.25">
      <c r="B213" t="s">
        <v>829</v>
      </c>
    </row>
    <row r="214" spans="2:2" x14ac:dyDescent="0.25">
      <c r="B214" t="s">
        <v>16</v>
      </c>
    </row>
    <row r="215" spans="2:2" x14ac:dyDescent="0.25">
      <c r="B215" t="s">
        <v>493</v>
      </c>
    </row>
    <row r="216" spans="2:2" x14ac:dyDescent="0.25">
      <c r="B216" t="s">
        <v>238</v>
      </c>
    </row>
    <row r="217" spans="2:2" x14ac:dyDescent="0.25">
      <c r="B217" t="s">
        <v>468</v>
      </c>
    </row>
    <row r="218" spans="2:2" x14ac:dyDescent="0.25">
      <c r="B218" t="s">
        <v>233</v>
      </c>
    </row>
    <row r="219" spans="2:2" x14ac:dyDescent="0.25">
      <c r="B219" t="s">
        <v>858</v>
      </c>
    </row>
    <row r="220" spans="2:2" x14ac:dyDescent="0.25">
      <c r="B220" t="s">
        <v>98</v>
      </c>
    </row>
    <row r="221" spans="2:2" x14ac:dyDescent="0.25">
      <c r="B221" t="s">
        <v>830</v>
      </c>
    </row>
    <row r="222" spans="2:2" x14ac:dyDescent="0.25">
      <c r="B222" t="s">
        <v>827</v>
      </c>
    </row>
    <row r="223" spans="2:2" x14ac:dyDescent="0.25">
      <c r="B223" t="s">
        <v>422</v>
      </c>
    </row>
    <row r="224" spans="2:2" x14ac:dyDescent="0.25">
      <c r="B224" t="s">
        <v>225</v>
      </c>
    </row>
    <row r="225" spans="2:2" x14ac:dyDescent="0.25">
      <c r="B225" t="s">
        <v>810</v>
      </c>
    </row>
    <row r="226" spans="2:2" x14ac:dyDescent="0.25">
      <c r="B226" t="s">
        <v>442</v>
      </c>
    </row>
    <row r="227" spans="2:2" x14ac:dyDescent="0.25">
      <c r="B227" t="s">
        <v>17</v>
      </c>
    </row>
    <row r="228" spans="2:2" x14ac:dyDescent="0.25">
      <c r="B228" t="s">
        <v>77</v>
      </c>
    </row>
    <row r="229" spans="2:2" x14ac:dyDescent="0.25">
      <c r="B229" t="s">
        <v>305</v>
      </c>
    </row>
    <row r="230" spans="2:2" x14ac:dyDescent="0.25">
      <c r="B230" t="s">
        <v>469</v>
      </c>
    </row>
    <row r="231" spans="2:2" x14ac:dyDescent="0.25">
      <c r="B231" t="s">
        <v>10</v>
      </c>
    </row>
    <row r="232" spans="2:2" x14ac:dyDescent="0.25">
      <c r="B232" t="s">
        <v>375</v>
      </c>
    </row>
    <row r="233" spans="2:2" x14ac:dyDescent="0.25">
      <c r="B233" t="s">
        <v>182</v>
      </c>
    </row>
    <row r="234" spans="2:2" x14ac:dyDescent="0.25">
      <c r="B234" t="s">
        <v>166</v>
      </c>
    </row>
    <row r="235" spans="2:2" x14ac:dyDescent="0.25">
      <c r="B235" t="s">
        <v>180</v>
      </c>
    </row>
    <row r="236" spans="2:2" x14ac:dyDescent="0.25">
      <c r="B236" t="s">
        <v>158</v>
      </c>
    </row>
    <row r="237" spans="2:2" x14ac:dyDescent="0.25">
      <c r="B237" t="s">
        <v>803</v>
      </c>
    </row>
    <row r="238" spans="2:2" x14ac:dyDescent="0.25">
      <c r="B238" t="s">
        <v>881</v>
      </c>
    </row>
    <row r="239" spans="2:2" x14ac:dyDescent="0.25">
      <c r="B239" t="s">
        <v>814</v>
      </c>
    </row>
    <row r="240" spans="2:2" x14ac:dyDescent="0.25">
      <c r="B240" t="s">
        <v>834</v>
      </c>
    </row>
    <row r="241" spans="2:2" x14ac:dyDescent="0.25">
      <c r="B241" t="s">
        <v>866</v>
      </c>
    </row>
    <row r="242" spans="2:2" x14ac:dyDescent="0.25">
      <c r="B242" t="s">
        <v>851</v>
      </c>
    </row>
    <row r="243" spans="2:2" x14ac:dyDescent="0.25">
      <c r="B243" t="s">
        <v>70</v>
      </c>
    </row>
    <row r="244" spans="2:2" x14ac:dyDescent="0.25">
      <c r="B244" t="s">
        <v>306</v>
      </c>
    </row>
    <row r="245" spans="2:2" x14ac:dyDescent="0.25">
      <c r="B245" t="s">
        <v>71</v>
      </c>
    </row>
    <row r="246" spans="2:2" x14ac:dyDescent="0.25">
      <c r="B246" t="s">
        <v>791</v>
      </c>
    </row>
    <row r="247" spans="2:2" x14ac:dyDescent="0.25">
      <c r="B247" t="s">
        <v>896</v>
      </c>
    </row>
    <row r="248" spans="2:2" x14ac:dyDescent="0.25">
      <c r="B248" t="s">
        <v>877</v>
      </c>
    </row>
    <row r="249" spans="2:2" x14ac:dyDescent="0.25">
      <c r="B249" t="s">
        <v>828</v>
      </c>
    </row>
    <row r="250" spans="2:2" x14ac:dyDescent="0.25">
      <c r="B250" t="s">
        <v>836</v>
      </c>
    </row>
    <row r="251" spans="2:2" x14ac:dyDescent="0.25">
      <c r="B251" t="s">
        <v>895</v>
      </c>
    </row>
    <row r="252" spans="2:2" x14ac:dyDescent="0.25">
      <c r="B252" t="s">
        <v>776</v>
      </c>
    </row>
    <row r="253" spans="2:2" x14ac:dyDescent="0.25">
      <c r="B253" t="s">
        <v>295</v>
      </c>
    </row>
    <row r="254" spans="2:2" x14ac:dyDescent="0.25">
      <c r="B254" t="s">
        <v>413</v>
      </c>
    </row>
    <row r="255" spans="2:2" x14ac:dyDescent="0.25">
      <c r="B255" t="s">
        <v>122</v>
      </c>
    </row>
    <row r="256" spans="2:2" x14ac:dyDescent="0.25">
      <c r="B256" t="s">
        <v>118</v>
      </c>
    </row>
    <row r="257" spans="2:2" x14ac:dyDescent="0.25">
      <c r="B257" t="s">
        <v>226</v>
      </c>
    </row>
    <row r="258" spans="2:2" x14ac:dyDescent="0.25">
      <c r="B258" t="s">
        <v>253</v>
      </c>
    </row>
    <row r="259" spans="2:2" x14ac:dyDescent="0.25">
      <c r="B259" t="s">
        <v>432</v>
      </c>
    </row>
    <row r="260" spans="2:2" x14ac:dyDescent="0.25">
      <c r="B260" t="s">
        <v>129</v>
      </c>
    </row>
    <row r="261" spans="2:2" x14ac:dyDescent="0.25">
      <c r="B261" t="s">
        <v>352</v>
      </c>
    </row>
    <row r="262" spans="2:2" x14ac:dyDescent="0.25">
      <c r="B262" t="s">
        <v>91</v>
      </c>
    </row>
    <row r="263" spans="2:2" x14ac:dyDescent="0.25">
      <c r="B263" t="s">
        <v>123</v>
      </c>
    </row>
    <row r="264" spans="2:2" x14ac:dyDescent="0.25">
      <c r="B264" t="s">
        <v>897</v>
      </c>
    </row>
    <row r="265" spans="2:2" x14ac:dyDescent="0.25">
      <c r="B265" t="s">
        <v>111</v>
      </c>
    </row>
    <row r="266" spans="2:2" x14ac:dyDescent="0.25">
      <c r="B266" t="s">
        <v>369</v>
      </c>
    </row>
    <row r="267" spans="2:2" x14ac:dyDescent="0.25">
      <c r="B267" t="s">
        <v>370</v>
      </c>
    </row>
    <row r="268" spans="2:2" x14ac:dyDescent="0.25">
      <c r="B268" t="s">
        <v>73</v>
      </c>
    </row>
    <row r="269" spans="2:2" x14ac:dyDescent="0.25">
      <c r="B269" t="s">
        <v>64</v>
      </c>
    </row>
    <row r="270" spans="2:2" x14ac:dyDescent="0.25">
      <c r="B270" t="s">
        <v>80</v>
      </c>
    </row>
    <row r="271" spans="2:2" x14ac:dyDescent="0.25">
      <c r="B271" t="s">
        <v>78</v>
      </c>
    </row>
    <row r="272" spans="2:2" x14ac:dyDescent="0.25">
      <c r="B272" t="s">
        <v>841</v>
      </c>
    </row>
    <row r="273" spans="2:2" x14ac:dyDescent="0.25">
      <c r="B273" t="s">
        <v>354</v>
      </c>
    </row>
    <row r="274" spans="2:2" x14ac:dyDescent="0.25">
      <c r="B274" t="s">
        <v>34</v>
      </c>
    </row>
    <row r="275" spans="2:2" x14ac:dyDescent="0.25">
      <c r="B275" t="s">
        <v>808</v>
      </c>
    </row>
    <row r="276" spans="2:2" x14ac:dyDescent="0.25">
      <c r="B276" t="s">
        <v>408</v>
      </c>
    </row>
    <row r="277" spans="2:2" x14ac:dyDescent="0.25">
      <c r="B277" t="s">
        <v>460</v>
      </c>
    </row>
    <row r="278" spans="2:2" x14ac:dyDescent="0.25">
      <c r="B278" t="s">
        <v>779</v>
      </c>
    </row>
    <row r="279" spans="2:2" x14ac:dyDescent="0.25">
      <c r="B279" t="s">
        <v>45</v>
      </c>
    </row>
    <row r="280" spans="2:2" x14ac:dyDescent="0.25">
      <c r="B280" t="s">
        <v>639</v>
      </c>
    </row>
    <row r="281" spans="2:2" x14ac:dyDescent="0.25">
      <c r="B281" t="s">
        <v>813</v>
      </c>
    </row>
    <row r="282" spans="2:2" x14ac:dyDescent="0.25">
      <c r="B282" t="s">
        <v>821</v>
      </c>
    </row>
    <row r="283" spans="2:2" x14ac:dyDescent="0.25">
      <c r="B283" t="s">
        <v>790</v>
      </c>
    </row>
    <row r="284" spans="2:2" x14ac:dyDescent="0.25">
      <c r="B284" t="s">
        <v>151</v>
      </c>
    </row>
    <row r="285" spans="2:2" x14ac:dyDescent="0.25">
      <c r="B285" t="s">
        <v>371</v>
      </c>
    </row>
    <row r="286" spans="2:2" x14ac:dyDescent="0.25">
      <c r="B286" t="s">
        <v>833</v>
      </c>
    </row>
    <row r="287" spans="2:2" x14ac:dyDescent="0.25">
      <c r="B287" t="s">
        <v>838</v>
      </c>
    </row>
    <row r="288" spans="2:2" x14ac:dyDescent="0.25">
      <c r="B288" t="s">
        <v>867</v>
      </c>
    </row>
    <row r="289" spans="2:2" x14ac:dyDescent="0.25">
      <c r="B289" t="s">
        <v>815</v>
      </c>
    </row>
    <row r="290" spans="2:2" x14ac:dyDescent="0.25">
      <c r="B290" t="s">
        <v>470</v>
      </c>
    </row>
    <row r="291" spans="2:2" x14ac:dyDescent="0.25">
      <c r="B291" t="s">
        <v>55</v>
      </c>
    </row>
    <row r="292" spans="2:2" x14ac:dyDescent="0.25">
      <c r="B292" t="s">
        <v>789</v>
      </c>
    </row>
    <row r="293" spans="2:2" x14ac:dyDescent="0.25">
      <c r="B293" t="s">
        <v>131</v>
      </c>
    </row>
    <row r="294" spans="2:2" x14ac:dyDescent="0.25">
      <c r="B294" t="s">
        <v>331</v>
      </c>
    </row>
    <row r="295" spans="2:2" x14ac:dyDescent="0.25">
      <c r="B295" t="s">
        <v>349</v>
      </c>
    </row>
    <row r="296" spans="2:2" x14ac:dyDescent="0.25">
      <c r="B296" t="s">
        <v>350</v>
      </c>
    </row>
    <row r="297" spans="2:2" x14ac:dyDescent="0.25">
      <c r="B297" t="s">
        <v>845</v>
      </c>
    </row>
    <row r="298" spans="2:2" x14ac:dyDescent="0.25">
      <c r="B298" t="s">
        <v>898</v>
      </c>
    </row>
    <row r="299" spans="2:2" x14ac:dyDescent="0.25">
      <c r="B299" t="s">
        <v>11</v>
      </c>
    </row>
    <row r="300" spans="2:2" x14ac:dyDescent="0.25">
      <c r="B300" t="s">
        <v>140</v>
      </c>
    </row>
    <row r="301" spans="2:2" x14ac:dyDescent="0.25">
      <c r="B301" t="s">
        <v>382</v>
      </c>
    </row>
    <row r="302" spans="2:2" x14ac:dyDescent="0.25">
      <c r="B302" t="s">
        <v>546</v>
      </c>
    </row>
    <row r="303" spans="2:2" x14ac:dyDescent="0.25">
      <c r="B303" t="s">
        <v>363</v>
      </c>
    </row>
    <row r="304" spans="2:2" x14ac:dyDescent="0.25">
      <c r="B304" t="s">
        <v>886</v>
      </c>
    </row>
    <row r="305" spans="2:2" x14ac:dyDescent="0.25">
      <c r="B305" t="s">
        <v>124</v>
      </c>
    </row>
    <row r="306" spans="2:2" x14ac:dyDescent="0.25">
      <c r="B306" t="s">
        <v>853</v>
      </c>
    </row>
    <row r="307" spans="2:2" x14ac:dyDescent="0.25">
      <c r="B307" t="s">
        <v>397</v>
      </c>
    </row>
    <row r="308" spans="2:2" x14ac:dyDescent="0.25">
      <c r="B308" t="s">
        <v>159</v>
      </c>
    </row>
    <row r="309" spans="2:2" x14ac:dyDescent="0.25">
      <c r="B309" t="s">
        <v>481</v>
      </c>
    </row>
    <row r="310" spans="2:2" x14ac:dyDescent="0.25">
      <c r="B310" t="s">
        <v>876</v>
      </c>
    </row>
    <row r="311" spans="2:2" x14ac:dyDescent="0.25">
      <c r="B311" t="s">
        <v>419</v>
      </c>
    </row>
    <row r="312" spans="2:2" x14ac:dyDescent="0.25">
      <c r="B312" t="s">
        <v>74</v>
      </c>
    </row>
    <row r="313" spans="2:2" x14ac:dyDescent="0.25">
      <c r="B313" t="s">
        <v>800</v>
      </c>
    </row>
    <row r="314" spans="2:2" x14ac:dyDescent="0.25">
      <c r="B314" t="s">
        <v>793</v>
      </c>
    </row>
    <row r="315" spans="2:2" x14ac:dyDescent="0.25">
      <c r="B315" t="s">
        <v>846</v>
      </c>
    </row>
    <row r="316" spans="2:2" x14ac:dyDescent="0.25">
      <c r="B316" t="s">
        <v>859</v>
      </c>
    </row>
    <row r="317" spans="2:2" x14ac:dyDescent="0.25">
      <c r="B317" t="s">
        <v>12</v>
      </c>
    </row>
    <row r="318" spans="2:2" x14ac:dyDescent="0.25">
      <c r="B318" t="s">
        <v>835</v>
      </c>
    </row>
    <row r="319" spans="2:2" x14ac:dyDescent="0.25">
      <c r="B319" t="s">
        <v>256</v>
      </c>
    </row>
    <row r="320" spans="2:2" x14ac:dyDescent="0.25">
      <c r="B320" t="s">
        <v>82</v>
      </c>
    </row>
    <row r="321" spans="2:2" x14ac:dyDescent="0.25">
      <c r="B321" t="s">
        <v>35</v>
      </c>
    </row>
    <row r="322" spans="2:2" x14ac:dyDescent="0.25">
      <c r="B322" t="s">
        <v>21</v>
      </c>
    </row>
    <row r="323" spans="2:2" x14ac:dyDescent="0.25">
      <c r="B323" t="s">
        <v>653</v>
      </c>
    </row>
    <row r="324" spans="2:2" x14ac:dyDescent="0.25">
      <c r="B324" t="s">
        <v>471</v>
      </c>
    </row>
    <row r="325" spans="2:2" x14ac:dyDescent="0.25">
      <c r="B325" t="s">
        <v>472</v>
      </c>
    </row>
    <row r="326" spans="2:2" x14ac:dyDescent="0.25">
      <c r="B326" t="s">
        <v>197</v>
      </c>
    </row>
    <row r="327" spans="2:2" x14ac:dyDescent="0.25">
      <c r="B327" t="s">
        <v>332</v>
      </c>
    </row>
    <row r="328" spans="2:2" x14ac:dyDescent="0.25">
      <c r="B328" t="s">
        <v>178</v>
      </c>
    </row>
    <row r="329" spans="2:2" x14ac:dyDescent="0.25">
      <c r="B329" t="s">
        <v>308</v>
      </c>
    </row>
    <row r="330" spans="2:2" x14ac:dyDescent="0.25">
      <c r="B330" t="s">
        <v>872</v>
      </c>
    </row>
    <row r="331" spans="2:2" x14ac:dyDescent="0.25">
      <c r="B331" t="s">
        <v>240</v>
      </c>
    </row>
    <row r="332" spans="2:2" x14ac:dyDescent="0.25">
      <c r="B332" t="s">
        <v>309</v>
      </c>
    </row>
    <row r="333" spans="2:2" x14ac:dyDescent="0.25">
      <c r="B333" t="s">
        <v>339</v>
      </c>
    </row>
    <row r="334" spans="2:2" x14ac:dyDescent="0.25">
      <c r="B334" t="s">
        <v>856</v>
      </c>
    </row>
    <row r="335" spans="2:2" x14ac:dyDescent="0.25">
      <c r="B335" t="s">
        <v>184</v>
      </c>
    </row>
    <row r="336" spans="2:2" x14ac:dyDescent="0.25">
      <c r="B336" t="s">
        <v>802</v>
      </c>
    </row>
    <row r="337" spans="2:2" x14ac:dyDescent="0.25">
      <c r="B337" t="s">
        <v>185</v>
      </c>
    </row>
    <row r="338" spans="2:2" x14ac:dyDescent="0.25">
      <c r="B338" t="s">
        <v>798</v>
      </c>
    </row>
    <row r="339" spans="2:2" x14ac:dyDescent="0.25">
      <c r="B339" t="s">
        <v>186</v>
      </c>
    </row>
    <row r="340" spans="2:2" x14ac:dyDescent="0.25">
      <c r="B340" t="s">
        <v>170</v>
      </c>
    </row>
    <row r="341" spans="2:2" x14ac:dyDescent="0.25">
      <c r="B341" t="s">
        <v>860</v>
      </c>
    </row>
    <row r="342" spans="2:2" x14ac:dyDescent="0.25">
      <c r="B342" t="s">
        <v>288</v>
      </c>
    </row>
    <row r="343" spans="2:2" x14ac:dyDescent="0.25">
      <c r="B343" t="s">
        <v>161</v>
      </c>
    </row>
    <row r="344" spans="2:2" x14ac:dyDescent="0.25">
      <c r="B344" t="s">
        <v>175</v>
      </c>
    </row>
    <row r="345" spans="2:2" x14ac:dyDescent="0.25">
      <c r="B345" t="s">
        <v>171</v>
      </c>
    </row>
    <row r="346" spans="2:2" x14ac:dyDescent="0.25">
      <c r="B346" t="s">
        <v>172</v>
      </c>
    </row>
    <row r="347" spans="2:2" x14ac:dyDescent="0.25">
      <c r="B347" t="s">
        <v>176</v>
      </c>
    </row>
    <row r="348" spans="2:2" x14ac:dyDescent="0.25">
      <c r="B348" t="s">
        <v>101</v>
      </c>
    </row>
    <row r="349" spans="2:2" x14ac:dyDescent="0.25">
      <c r="B349" t="s">
        <v>799</v>
      </c>
    </row>
    <row r="350" spans="2:2" x14ac:dyDescent="0.25">
      <c r="B350" t="s">
        <v>499</v>
      </c>
    </row>
    <row r="351" spans="2:2" x14ac:dyDescent="0.25">
      <c r="B351" t="s">
        <v>101</v>
      </c>
    </row>
    <row r="352" spans="2:2" x14ac:dyDescent="0.25">
      <c r="B352" t="s">
        <v>511</v>
      </c>
    </row>
    <row r="353" spans="2:2" x14ac:dyDescent="0.25">
      <c r="B353" t="s">
        <v>799</v>
      </c>
    </row>
  </sheetData>
  <sortState ref="B2:B349">
    <sortCondition ref="B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PA 2021</vt:lpstr>
      <vt:lpstr>Productos PD</vt:lpstr>
      <vt:lpstr>A</vt:lpstr>
      <vt:lpstr>z</vt:lpstr>
      <vt:lpstr>FORMATO</vt:lpstr>
      <vt:lpstr>PORC PRODU</vt:lpstr>
      <vt:lpstr>consolidado vs PI</vt:lpstr>
      <vt:lpstr>consolidado vs PD</vt:lpstr>
      <vt:lpstr>Hoja4</vt:lpstr>
      <vt:lpstr>PD vs SEG</vt:lpstr>
      <vt:lpstr>RESUMEN L.E.</vt:lpstr>
      <vt:lpstr>RESUMEN COMP.</vt:lpstr>
      <vt:lpstr>RESUMEN PROG.</vt:lpstr>
      <vt:lpstr>RESUMEN PROD.</vt:lpstr>
      <vt:lpstr>'PA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phpMyAdmin 4.9.5</dc:creator>
  <cp:lastModifiedBy>LENOVO</cp:lastModifiedBy>
  <dcterms:created xsi:type="dcterms:W3CDTF">2021-05-12T08:44:39Z</dcterms:created>
  <dcterms:modified xsi:type="dcterms:W3CDTF">2021-10-15T13:53:59Z</dcterms:modified>
</cp:coreProperties>
</file>