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berrio\Desktop\PAAC Y MATRIZ DE RIESGOS 1ER CUATRIMESTRE\"/>
    </mc:Choice>
  </mc:AlternateContent>
  <bookViews>
    <workbookView xWindow="0" yWindow="0" windowWidth="11955" windowHeight="5760"/>
  </bookViews>
  <sheets>
    <sheet name="Hoja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4" i="1" l="1"/>
  <c r="AT17" i="1"/>
  <c r="AU17" i="1" s="1"/>
  <c r="AH17" i="1"/>
  <c r="AG17" i="1"/>
  <c r="AF17" i="1"/>
  <c r="AE17" i="1"/>
  <c r="AD17" i="1"/>
  <c r="AC17" i="1"/>
  <c r="AB17" i="1"/>
  <c r="K17" i="1"/>
  <c r="I17" i="1"/>
  <c r="AR17" i="1" s="1"/>
  <c r="AT16" i="1"/>
  <c r="AU16" i="1" s="1"/>
  <c r="AH16" i="1"/>
  <c r="AG16" i="1"/>
  <c r="AF16" i="1"/>
  <c r="AE16" i="1"/>
  <c r="AD16" i="1"/>
  <c r="AC16" i="1"/>
  <c r="AB16" i="1"/>
  <c r="K16" i="1"/>
  <c r="I16" i="1"/>
  <c r="AR16" i="1" s="1"/>
  <c r="AT15" i="1"/>
  <c r="AU15" i="1" s="1"/>
  <c r="AH15" i="1"/>
  <c r="AG15" i="1"/>
  <c r="AF15" i="1"/>
  <c r="AE15" i="1"/>
  <c r="AD15" i="1"/>
  <c r="AC15" i="1"/>
  <c r="AB15" i="1"/>
  <c r="K15" i="1"/>
  <c r="I15" i="1"/>
  <c r="AR15" i="1" s="1"/>
  <c r="AV14" i="1"/>
  <c r="AT14" i="1"/>
  <c r="AI14" i="1"/>
  <c r="L14" i="1"/>
  <c r="AT13" i="1"/>
  <c r="AU13" i="1" s="1"/>
  <c r="AH13" i="1"/>
  <c r="AG13" i="1"/>
  <c r="AF13" i="1"/>
  <c r="AE13" i="1"/>
  <c r="AD13" i="1"/>
  <c r="AC13" i="1"/>
  <c r="AB13" i="1"/>
  <c r="K13" i="1"/>
  <c r="I13" i="1"/>
  <c r="AR13" i="1" s="1"/>
  <c r="AT12" i="1"/>
  <c r="AU12" i="1" s="1"/>
  <c r="AH12" i="1"/>
  <c r="AG12" i="1"/>
  <c r="AF12" i="1"/>
  <c r="AE12" i="1"/>
  <c r="AD12" i="1"/>
  <c r="AC12" i="1"/>
  <c r="AB12" i="1"/>
  <c r="K12" i="1"/>
  <c r="I12" i="1"/>
  <c r="AR12" i="1" s="1"/>
  <c r="AT11" i="1"/>
  <c r="AU11" i="1" s="1"/>
  <c r="AH11" i="1"/>
  <c r="AG11" i="1"/>
  <c r="AF11" i="1"/>
  <c r="AE11" i="1"/>
  <c r="AD11" i="1"/>
  <c r="AC11" i="1"/>
  <c r="AB11" i="1"/>
  <c r="K11" i="1"/>
  <c r="I11" i="1"/>
  <c r="AR11" i="1" s="1"/>
  <c r="AT10" i="1"/>
  <c r="AU10" i="1" s="1"/>
  <c r="AH10" i="1"/>
  <c r="AG10" i="1"/>
  <c r="AF10" i="1"/>
  <c r="AE10" i="1"/>
  <c r="AD10" i="1"/>
  <c r="AC10" i="1"/>
  <c r="AB10" i="1"/>
  <c r="K10" i="1"/>
  <c r="I10" i="1"/>
  <c r="AR10" i="1" s="1"/>
  <c r="AT9" i="1"/>
  <c r="AU9" i="1" s="1"/>
  <c r="AH9" i="1"/>
  <c r="AG9" i="1"/>
  <c r="AF9" i="1"/>
  <c r="AE9" i="1"/>
  <c r="AD9" i="1"/>
  <c r="AC9" i="1"/>
  <c r="AB9" i="1"/>
  <c r="K9" i="1"/>
  <c r="I9" i="1"/>
  <c r="AR9" i="1" s="1"/>
  <c r="AT8" i="1"/>
  <c r="AU8" i="1" s="1"/>
  <c r="AH8" i="1"/>
  <c r="AG8" i="1"/>
  <c r="AF8" i="1"/>
  <c r="AE8" i="1"/>
  <c r="AD8" i="1"/>
  <c r="AC8" i="1"/>
  <c r="AB8" i="1"/>
  <c r="K8" i="1"/>
  <c r="I8" i="1"/>
  <c r="AR8" i="1" s="1"/>
  <c r="M8" i="1" l="1"/>
  <c r="M9" i="1"/>
  <c r="M12" i="1"/>
  <c r="M15" i="1"/>
  <c r="AI15" i="1"/>
  <c r="AJ15" i="1" s="1"/>
  <c r="AL15" i="1" s="1"/>
  <c r="AM15" i="1" s="1"/>
  <c r="M16" i="1"/>
  <c r="M17" i="1"/>
  <c r="AI8" i="1"/>
  <c r="AJ8" i="1" s="1"/>
  <c r="AL8" i="1" s="1"/>
  <c r="AM8" i="1" s="1"/>
  <c r="M10" i="1"/>
  <c r="AI11" i="1"/>
  <c r="AJ11" i="1" s="1"/>
  <c r="AL11" i="1" s="1"/>
  <c r="AM11" i="1" s="1"/>
  <c r="AI16" i="1"/>
  <c r="AJ16" i="1" s="1"/>
  <c r="AL16" i="1" s="1"/>
  <c r="AM16" i="1" s="1"/>
  <c r="L8" i="1"/>
  <c r="AI10" i="1"/>
  <c r="AJ10" i="1" s="1"/>
  <c r="AL10" i="1" s="1"/>
  <c r="AM10" i="1" s="1"/>
  <c r="AI17" i="1"/>
  <c r="AJ17" i="1" s="1"/>
  <c r="AL17" i="1" s="1"/>
  <c r="AM17" i="1" s="1"/>
  <c r="AN17" i="1" s="1"/>
  <c r="AO17" i="1" s="1"/>
  <c r="AP17" i="1" s="1"/>
  <c r="AQ17" i="1" s="1"/>
  <c r="AS17" i="1" s="1"/>
  <c r="AV17" i="1" s="1"/>
  <c r="AI9" i="1"/>
  <c r="AJ9" i="1" s="1"/>
  <c r="AL9" i="1" s="1"/>
  <c r="AM9" i="1" s="1"/>
  <c r="M13" i="1"/>
  <c r="AI13" i="1"/>
  <c r="AJ13" i="1" s="1"/>
  <c r="AL13" i="1" s="1"/>
  <c r="AM13" i="1" s="1"/>
  <c r="M11" i="1"/>
  <c r="AI12" i="1"/>
  <c r="AJ12" i="1" s="1"/>
  <c r="AL12" i="1" s="1"/>
  <c r="AM12" i="1" s="1"/>
  <c r="AN11" i="1" s="1"/>
  <c r="AO11" i="1" s="1"/>
  <c r="AP11" i="1" s="1"/>
  <c r="AQ11" i="1" s="1"/>
  <c r="AS11" i="1" s="1"/>
  <c r="L17" i="1"/>
  <c r="L16" i="1"/>
  <c r="L15" i="1"/>
  <c r="L10" i="1"/>
  <c r="L11" i="1"/>
  <c r="L12" i="1"/>
  <c r="L13" i="1"/>
  <c r="L9" i="1"/>
  <c r="AN10" i="1" l="1"/>
  <c r="AO10" i="1" s="1"/>
  <c r="AP10" i="1" s="1"/>
  <c r="AQ10" i="1" s="1"/>
  <c r="AS10" i="1" s="1"/>
  <c r="AN8" i="1"/>
  <c r="AO8" i="1" s="1"/>
  <c r="AP8" i="1" s="1"/>
  <c r="AQ8" i="1" s="1"/>
  <c r="AS8" i="1" s="1"/>
  <c r="AV11" i="1"/>
  <c r="AW11" i="1"/>
  <c r="AV10" i="1"/>
  <c r="AW10" i="1"/>
  <c r="AV8" i="1"/>
  <c r="AW8" i="1"/>
  <c r="AN12" i="1"/>
  <c r="AO12" i="1" s="1"/>
  <c r="AP12" i="1" s="1"/>
  <c r="AQ12" i="1" s="1"/>
  <c r="AS12" i="1" s="1"/>
  <c r="AN9" i="1"/>
  <c r="AO9" i="1" s="1"/>
  <c r="AP9" i="1" s="1"/>
  <c r="AQ9" i="1" s="1"/>
  <c r="AS9" i="1" s="1"/>
  <c r="AN13" i="1"/>
  <c r="AO13" i="1" s="1"/>
  <c r="AP13" i="1" s="1"/>
  <c r="AQ13" i="1" s="1"/>
  <c r="AS13" i="1" s="1"/>
  <c r="AV13" i="1" s="1"/>
  <c r="AN15" i="1"/>
  <c r="AO15" i="1" s="1"/>
  <c r="AP15" i="1" s="1"/>
  <c r="AQ15" i="1" s="1"/>
  <c r="AS15" i="1" s="1"/>
  <c r="AV15" i="1" s="1"/>
  <c r="AN14" i="1"/>
  <c r="AN16" i="1"/>
  <c r="AO16" i="1" s="1"/>
  <c r="AP16" i="1" s="1"/>
  <c r="AQ16" i="1" s="1"/>
  <c r="AS16" i="1" s="1"/>
  <c r="AV16" i="1" s="1"/>
  <c r="AW17" i="1"/>
  <c r="AW15" i="1"/>
  <c r="AW13" i="1"/>
  <c r="AW16" i="1" l="1"/>
  <c r="AV9" i="1"/>
  <c r="AW9" i="1"/>
  <c r="AV12" i="1"/>
  <c r="AW12" i="1"/>
</calcChain>
</file>

<file path=xl/comments1.xml><?xml version="1.0" encoding="utf-8"?>
<comments xmlns="http://schemas.openxmlformats.org/spreadsheetml/2006/main">
  <authors>
    <author>Gloria Cecilia Gutierrez Zapata</author>
    <author>Elcy del Carmen Montoya Perez</author>
    <author>57311</author>
    <author>Jhon Fredy Duque Castano</author>
    <author>Olga Lucia Llanos Orozco</author>
  </authors>
  <commentList>
    <comment ref="C7" authorId="0" shapeId="0">
      <text>
        <r>
          <rPr>
            <b/>
            <sz val="14"/>
            <color indexed="81"/>
            <rFont val="Arial"/>
            <family val="2"/>
          </rPr>
          <t>*</t>
        </r>
        <r>
          <rPr>
            <sz val="14"/>
            <color indexed="81"/>
            <rFont val="Arial"/>
            <family val="2"/>
          </rPr>
          <t xml:space="preserve"> Posibilidad de que suceda algún evento que tendrá un impacto sobre los objetivos institucionales o del proceso. Se expresa en términos de probabilidad y consecuencias.
* Efecto en la incertidumbre sobre los objetivos.
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Revisar pestaña "Conceptos"</t>
        </r>
      </text>
    </comment>
    <comment ref="D7" authorId="1" shapeId="0">
      <text>
        <r>
          <rPr>
            <sz val="14"/>
            <color indexed="81"/>
            <rFont val="Arial"/>
            <family val="2"/>
          </rPr>
          <t>Forma como se entiende el riesgo y su materialización.
Se refiere a las características generales o las formas en que se observa o manifiesta el riesgo identificado.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Riesgo+Causas+Consecuencia
Ver ejemplo en pestaña "Conceptos".</t>
        </r>
      </text>
    </comment>
    <comment ref="E7" authorId="1" shapeId="0">
      <text>
        <r>
          <rPr>
            <sz val="14"/>
            <color indexed="81"/>
            <rFont val="Arial"/>
            <family val="2"/>
          </rPr>
          <t>Estratégicos
Imagen
Operativo
Financiero
Cumplimiento
Tecnológico
Corrupción</t>
        </r>
      </text>
    </comment>
    <comment ref="F7" authorId="1" shapeId="0">
      <text>
        <r>
          <rPr>
            <b/>
            <u/>
            <sz val="14"/>
            <color indexed="81"/>
            <rFont val="Arial"/>
            <family val="2"/>
          </rPr>
          <t xml:space="preserve">Causas del riesgo </t>
        </r>
        <r>
          <rPr>
            <sz val="14"/>
            <color indexed="81"/>
            <rFont val="Arial"/>
            <family val="2"/>
          </rPr>
          <t xml:space="preserve">
Son los medios, circunstancias, situaciones o agentes generadores del riesgo.  Son uno de los aspectos a eliminar o mitigar para que el riesgo no se materialice; esto se logra mediante la definición de controles efectivos. 
* Las causas se deben trabajar de manera separada (no se deben combinar en una misma columna o renglón).
</t>
        </r>
      </text>
    </comment>
    <comment ref="G7" authorId="1" shapeId="0">
      <text>
        <r>
          <rPr>
            <sz val="14"/>
            <color indexed="81"/>
            <rFont val="Arial"/>
            <family val="2"/>
          </rPr>
          <t xml:space="preserve">Consecuencias o impacto sobre los objetivos cuando se materializa el riesgo.
Efectos generados por la ocurrencia de un riesgo que afecta los objetivos o un proceso de la entidad. 
Pueden  expresarse en términos de pérdida,  daño, perjuicio, detrimento.
</t>
        </r>
      </text>
    </comment>
    <comment ref="H7" authorId="0" shapeId="0">
      <text>
        <r>
          <rPr>
            <sz val="14"/>
            <color indexed="81"/>
            <rFont val="Arial"/>
            <family val="2"/>
          </rPr>
          <t>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(Ver tabla).
La amenaza y la vulnerabilidad determina la probabilidad del riesgo.
Esta probabilidad es inherente, es decir, es la probabilidad antes de la aplicación de controles.</t>
        </r>
      </text>
    </comment>
    <comment ref="I7" authorId="0" shapeId="0">
      <text>
        <r>
          <rPr>
            <b/>
            <sz val="14"/>
            <color indexed="81"/>
            <rFont val="Arial"/>
            <family val="2"/>
          </rPr>
          <t>campo calculado automaticamente.
Nota: no modificar manualmente.</t>
        </r>
        <r>
          <rPr>
            <sz val="9"/>
            <color indexed="81"/>
            <rFont val="Tahoma"/>
            <family val="2"/>
          </rPr>
          <t xml:space="preserve">
</t>
        </r>
      </text>
    </comment>
    <comment ref="J7" authorId="2" shapeId="0">
      <text>
        <r>
          <rPr>
            <sz val="14"/>
            <color indexed="81"/>
            <rFont val="Arial"/>
            <family val="2"/>
          </rPr>
          <t>Evaluación de la consecuencia o el efecto de la materialización del riesgo.  
Puede expresarse cualitativa o cuantitativamente (Ver tabla).
Este impacto es inherente, es decir, antes de la aplicación de controles.</t>
        </r>
        <r>
          <rPr>
            <sz val="9"/>
            <color indexed="81"/>
            <rFont val="Arial"/>
            <family val="2"/>
          </rPr>
          <t xml:space="preserve">
</t>
        </r>
      </text>
    </comment>
    <comment ref="K7" authorId="0" shapeId="0">
      <text>
        <r>
          <rPr>
            <b/>
            <sz val="14"/>
            <color indexed="81"/>
            <rFont val="Arial"/>
            <family val="2"/>
          </rPr>
          <t>campo calculado automaticamente.
Nota: no modificar manualmente.</t>
        </r>
        <r>
          <rPr>
            <sz val="9"/>
            <color indexed="81"/>
            <rFont val="Tahoma"/>
            <family val="2"/>
          </rPr>
          <t xml:space="preserve">
</t>
        </r>
      </text>
    </comment>
    <comment ref="M7" authorId="0" shapeId="0">
      <text>
        <r>
          <rPr>
            <b/>
            <sz val="14"/>
            <color indexed="81"/>
            <rFont val="Arial"/>
            <family val="2"/>
          </rPr>
          <t>campo calculado automaticamente.
Nota: no modificar manualmente.</t>
        </r>
        <r>
          <rPr>
            <sz val="9"/>
            <color indexed="81"/>
            <rFont val="Tahoma"/>
            <family val="2"/>
          </rPr>
          <t xml:space="preserve">
</t>
        </r>
      </text>
    </comment>
    <comment ref="O7" authorId="3" shapeId="0">
      <text>
        <r>
          <rPr>
            <sz val="14"/>
            <color indexed="81"/>
            <rFont val="Arial"/>
            <family val="2"/>
          </rPr>
          <t>Debe tener definido el responsable de llevar a cabo la actividad de control; registrar cargos, no nombres propios.</t>
        </r>
      </text>
    </comment>
    <comment ref="S7" authorId="1" shapeId="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T7" authorId="4" shapeId="0">
      <text>
        <r>
          <rPr>
            <b/>
            <sz val="14"/>
            <color rgb="FF000000"/>
            <rFont val="Arial"/>
            <family val="2"/>
          </rPr>
          <t xml:space="preserve">Preventivos: </t>
        </r>
        <r>
          <rPr>
            <sz val="14"/>
            <color rgb="FF000000"/>
            <rFont val="Arial"/>
            <family val="2"/>
          </rPr>
          <t>Controles diseñados para evitar que se materialice el riesgo.</t>
        </r>
        <r>
          <rPr>
            <b/>
            <sz val="14"/>
            <color rgb="FF000000"/>
            <rFont val="Arial"/>
            <family val="2"/>
          </rPr>
          <t xml:space="preserve">
Detectivos: </t>
        </r>
        <r>
          <rPr>
            <sz val="14"/>
            <color rgb="FF000000"/>
            <rFont val="Arial"/>
            <family val="2"/>
          </rPr>
          <t xml:space="preserve">Buscan identificar un evento o resultado no previsto despues que se haya producido.
</t>
        </r>
      </text>
    </comment>
    <comment ref="AJ7" authorId="4" shapeId="0">
      <text>
        <r>
          <rPr>
            <b/>
            <sz val="14"/>
            <color rgb="FF000000"/>
            <rFont val="Arial"/>
            <family val="2"/>
          </rPr>
          <t xml:space="preserve">Fuerte = </t>
        </r>
        <r>
          <rPr>
            <sz val="14"/>
            <color rgb="FF000000"/>
            <rFont val="Arial"/>
            <family val="2"/>
          </rPr>
          <t xml:space="preserve">Calificación entre 96 y 100.
</t>
        </r>
        <r>
          <rPr>
            <b/>
            <sz val="14"/>
            <color rgb="FF000000"/>
            <rFont val="Arial"/>
            <family val="2"/>
          </rPr>
          <t>Moderado</t>
        </r>
        <r>
          <rPr>
            <sz val="14"/>
            <color rgb="FF000000"/>
            <rFont val="Arial"/>
            <family val="2"/>
          </rPr>
          <t xml:space="preserve"> = Calificación entre 86 y 95.
</t>
        </r>
        <r>
          <rPr>
            <b/>
            <sz val="14"/>
            <color rgb="FF000000"/>
            <rFont val="Arial"/>
            <family val="2"/>
          </rPr>
          <t>Débil</t>
        </r>
        <r>
          <rPr>
            <sz val="14"/>
            <color rgb="FF000000"/>
            <rFont val="Arial"/>
            <family val="2"/>
          </rPr>
          <t xml:space="preserve"> = Calificación entre 0 y 85.
Campo automático.</t>
        </r>
      </text>
    </comment>
    <comment ref="AK7" authorId="4" shapeId="0">
      <text>
        <r>
          <rPr>
            <b/>
            <sz val="14"/>
            <color rgb="FF000000"/>
            <rFont val="Arial"/>
            <family val="2"/>
          </rPr>
          <t xml:space="preserve">Fuerte = </t>
        </r>
        <r>
          <rPr>
            <sz val="14"/>
            <color rgb="FF000000"/>
            <rFont val="Arial"/>
            <family val="2"/>
          </rPr>
          <t>El control se ejecuta de manera consistente por parte del responsable.</t>
        </r>
        <r>
          <rPr>
            <b/>
            <sz val="14"/>
            <color rgb="FF000000"/>
            <rFont val="Arial"/>
            <family val="2"/>
          </rPr>
          <t xml:space="preserve">
</t>
        </r>
        <r>
          <rPr>
            <sz val="14"/>
            <color rgb="FF000000"/>
            <rFont val="Arial"/>
            <family val="2"/>
          </rPr>
          <t xml:space="preserve">
</t>
        </r>
        <r>
          <rPr>
            <b/>
            <sz val="14"/>
            <color rgb="FF000000"/>
            <rFont val="Arial"/>
            <family val="2"/>
          </rPr>
          <t>Moderado</t>
        </r>
        <r>
          <rPr>
            <sz val="14"/>
            <color rgb="FF000000"/>
            <rFont val="Arial"/>
            <family val="2"/>
          </rPr>
          <t xml:space="preserve"> = El control se ejecuta algunas veces por parte del responsable.
</t>
        </r>
        <r>
          <rPr>
            <b/>
            <sz val="14"/>
            <color rgb="FF000000"/>
            <rFont val="Arial"/>
            <family val="2"/>
          </rPr>
          <t>Débil</t>
        </r>
        <r>
          <rPr>
            <sz val="14"/>
            <color rgb="FF000000"/>
            <rFont val="Arial"/>
            <family val="2"/>
          </rPr>
          <t xml:space="preserve"> = El control no se ejecuta por parte del responsable.</t>
        </r>
        <r>
          <rPr>
            <sz val="11"/>
            <color rgb="FF000000"/>
            <rFont val="Tahoma"/>
            <family val="2"/>
          </rPr>
          <t xml:space="preserve">
</t>
        </r>
      </text>
    </comment>
    <comment ref="AL7" authorId="0" shapeId="0">
      <text>
        <r>
          <rPr>
            <sz val="14"/>
            <color indexed="81"/>
            <rFont val="Arial"/>
            <family val="2"/>
          </rPr>
          <t>Fuerte + Fuerte = Fuerte
Fuerte + Moderado = Moderado
Fuerte + Débil = Débli 
Moderado + Fuerte = Moderado
Moderado + Moderado = Moderado
Moderado + Débil = Débil
Débil + Fuerte = Débil
Débil + Moderado = Débil
Débil + Débil = Débil</t>
        </r>
      </text>
    </comment>
  </commentList>
</comments>
</file>

<file path=xl/sharedStrings.xml><?xml version="1.0" encoding="utf-8"?>
<sst xmlns="http://schemas.openxmlformats.org/spreadsheetml/2006/main" count="307" uniqueCount="136">
  <si>
    <t>Matriz de Riesgos Corrupción</t>
  </si>
  <si>
    <r>
      <rPr>
        <b/>
        <sz val="12"/>
        <color theme="1"/>
        <rFont val="Arial"/>
        <family val="2"/>
      </rPr>
      <t xml:space="preserve">Código: </t>
    </r>
    <r>
      <rPr>
        <sz val="12"/>
        <color theme="1"/>
        <rFont val="Arial"/>
        <family val="2"/>
      </rPr>
      <t>F-DE-09</t>
    </r>
  </si>
  <si>
    <r>
      <t xml:space="preserve">Versión: </t>
    </r>
    <r>
      <rPr>
        <sz val="12"/>
        <color theme="1"/>
        <rFont val="Arial"/>
        <family val="2"/>
      </rPr>
      <t>01</t>
    </r>
  </si>
  <si>
    <r>
      <t>Fecha de Actualizaión:</t>
    </r>
    <r>
      <rPr>
        <sz val="12"/>
        <color theme="1"/>
        <rFont val="Arial"/>
        <family val="2"/>
      </rPr>
      <t xml:space="preserve"> 26-01-2024</t>
    </r>
  </si>
  <si>
    <t>IDENTIFICACIÓN DE PROCESO SIG</t>
  </si>
  <si>
    <t>IDENTIFICACIÓN DEL RIESGO</t>
  </si>
  <si>
    <t>ANÁLISIS DE RIESGOS</t>
  </si>
  <si>
    <t>DISEÑO DE CONTROLES</t>
  </si>
  <si>
    <t>VALORACIÓN DE LOS CONTROLES</t>
  </si>
  <si>
    <t>RIESGO RESIDUAL</t>
  </si>
  <si>
    <t>MONITOREO</t>
  </si>
  <si>
    <t>PROCESO</t>
  </si>
  <si>
    <t>LÍDER DEL PROCESO</t>
  </si>
  <si>
    <t>RIESGO</t>
  </si>
  <si>
    <t>DESCRIPCIÓN DEL RIESGO</t>
  </si>
  <si>
    <t>TIPO DE RIESGO</t>
  </si>
  <si>
    <t>CAUSAS</t>
  </si>
  <si>
    <t>CONSECUENCIAS</t>
  </si>
  <si>
    <t>PROBABILIDAD RIESGO INHERENTE</t>
  </si>
  <si>
    <t>Nivel P</t>
  </si>
  <si>
    <t xml:space="preserve"> IMPACTO RIESGO INHERENTE</t>
  </si>
  <si>
    <t>Nivel I</t>
  </si>
  <si>
    <t>NIVEL O ZONA DE RIESGO INHERENTE</t>
  </si>
  <si>
    <t>Valor Zona de Riesgo</t>
  </si>
  <si>
    <t>Tratamiento del Riesgo</t>
  </si>
  <si>
    <t>Responsable de Ejecutar el Control</t>
  </si>
  <si>
    <t>Periodicidad de Ejecución del Control</t>
  </si>
  <si>
    <t xml:space="preserve"> Control</t>
  </si>
  <si>
    <t>Evidencia Ejecución del Control</t>
  </si>
  <si>
    <t>DESCRIPCIÓN CONTROL</t>
  </si>
  <si>
    <t>NATURALEZA DEL CONTROL</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</si>
  <si>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</si>
  <si>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</si>
  <si>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</si>
  <si>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</si>
  <si>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</si>
  <si>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</si>
  <si>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</si>
  <si>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Sumatoría Puntaje Valoración de los controles</t>
  </si>
  <si>
    <t>RANGO DE CALIFICACIÓN DEL DISEÑO</t>
  </si>
  <si>
    <t>RANGO DE CALIFICACIÓN DE LA EJECUCIÓN</t>
  </si>
  <si>
    <t>SOLIDEZ INDIVIDUAL DE CADA CONTROL</t>
  </si>
  <si>
    <t>VALOR SOLIDÉZ DEL CONJUNTO DE CONTROLES</t>
  </si>
  <si>
    <t>TEXTO SOLIDEZ DEL CONJUNTO DE CONTROLES</t>
  </si>
  <si>
    <t># DE COLUMNAS EN EL MAPA DE CALOR QUE SE DESPLAZA EN EL EJE DE LA PROBABILIDAD</t>
  </si>
  <si>
    <t>PROBABILIDAD RIESGO RESIDUAL</t>
  </si>
  <si>
    <t>Nivel P Inherente</t>
  </si>
  <si>
    <t>IMPACTO RIESGO RESIDUAL</t>
  </si>
  <si>
    <t>ZONA DE RIESGO RESIDUAL</t>
  </si>
  <si>
    <t>Fecha
(dd/mm/aaaa)</t>
  </si>
  <si>
    <t>Descripción de acciones realizadas frente al control definido</t>
  </si>
  <si>
    <t>Evidencia</t>
  </si>
  <si>
    <t>Seguridad, convivencia y DDHH</t>
  </si>
  <si>
    <t xml:space="preserve">Secretario de Despacho, adscrito a la  Secretaría de Seguridad y convivencia
</t>
  </si>
  <si>
    <t>Posibilidad de recibir o solicitar dádiva o beneficio por direccionamiento de vinculación en favor propio o de un tercero.</t>
  </si>
  <si>
    <t>Al tener competencia sancionadora, los funcionarios de vigilancia pueden acceder a sobornos por parte de la comunidad o de éstos hacia ellos</t>
  </si>
  <si>
    <t>Corrupción</t>
  </si>
  <si>
    <t>Intervención indebida en procesos policivo administrativos por parte de servidores públicos
Recibir y aprobar sin la revisión del cumplimiento total de los requisitos
Presiones externas e internas para emitir los conceptos y/o acciones de manera anticipada.
Desconocimiento de la normatividad aplicable</t>
  </si>
  <si>
    <t xml:space="preserve">Investigaciones y sanciones disciplinarias y fiscales. 
Demandas
Pérdida de confianza y credibilidad por parte de la ciudadanía hacia la administración.
Incumplimiento el código de integridad </t>
  </si>
  <si>
    <t>POSIBLE</t>
  </si>
  <si>
    <t>MAYOR</t>
  </si>
  <si>
    <t>Reducir</t>
  </si>
  <si>
    <t xml:space="preserve">Permanente </t>
  </si>
  <si>
    <t>Detectivo</t>
  </si>
  <si>
    <t>Asignado</t>
  </si>
  <si>
    <t>Adecuado</t>
  </si>
  <si>
    <t>Oportuna</t>
  </si>
  <si>
    <t>Detectar</t>
  </si>
  <si>
    <t>Confiable</t>
  </si>
  <si>
    <t>Se investigan y se resuelven oportunamente</t>
  </si>
  <si>
    <t>Completa</t>
  </si>
  <si>
    <t>Moderado</t>
  </si>
  <si>
    <t>Gestión Social</t>
  </si>
  <si>
    <t xml:space="preserve">Secretario(a)s de Despacho, adscritos a la  Secretarías de Desarrollo Económico y Social, Educación, Salud, Movilidad, Mujer y Familia
</t>
  </si>
  <si>
    <t>Al tener competencia de gestión, los funcionarios de que brindan acompañamiento, asesoria pueden acceder a sobornos por parte de la comunidad o de éstos hacia ellos para obtener mejores beneficios u omitir requisitos de cumplimiento</t>
  </si>
  <si>
    <t>Recibir y aprobar sin la revisión del cumplimiento total de los requisitos
Presiones externas e internas para emitir los conceptos y/o acciones de manera anticipada.
Desconocimiento de la normatividad aplicable</t>
  </si>
  <si>
    <t xml:space="preserve">Secretario(a)s de Despacho, adscritos a la  Secretarías de Desarrollo Económico y Social, Educación, Salud, Movilidad, Mujer y Familia
</t>
  </si>
  <si>
    <t>Realizar capacitaciones semestrales sobre las implicaciones legales de recibir dádivas y beneficiarse a nivel particular por la prestación de un servicio público</t>
  </si>
  <si>
    <t>Listados de asistencia
Citaciones a capacitación</t>
  </si>
  <si>
    <t>Preventivo</t>
  </si>
  <si>
    <t>Prevenir</t>
  </si>
  <si>
    <t>Fuerte</t>
  </si>
  <si>
    <t>Desarrollo Económico</t>
  </si>
  <si>
    <t>Secretario de Despacho, adscrito a la  Secretaría de Desarrollo Económico y Social</t>
  </si>
  <si>
    <t>Al tener competencia gestión, los funcionarios de que brindan acompañamiento, asesoria pueden acceder a sobornos por parte de la comunidad o de éstos hacia ellos para obtener mejores beneficios u omitir requisitos de cumplimiento</t>
  </si>
  <si>
    <t>Realizar capacitaciones semestrales sobre las implicaciones legales de recibir dádivas y beneficiarse a nivel particular por la prestación de un sevricio público</t>
  </si>
  <si>
    <t>Servicio a la Ciudadanía</t>
  </si>
  <si>
    <t xml:space="preserve">Secretario(a)s de Despacho, adscritos a la  Secretarías de Desarrollo Económico y Social, Planeación, Salud, Movilidad, Hacienda, Infraestructura Física, Seguridad y convivencia
</t>
  </si>
  <si>
    <t>Al tener competencia de gestión, los funcionarios de que brindan acompañamiento, asesoria, resuleven trámites pueden acceder a sobornos por parte de la comunidad o de éstos hacia ellos para obtener mejores beneficios u omitir requisitos de cumplimiento</t>
  </si>
  <si>
    <t xml:space="preserve">Secretario(a)s de Despacho, adscritos a la  Secretarías de Desarrollo Económico y Social, Planeación, Salud, Movilidad, Hacienda, Infraestructura Física, Seguridad y convivencia
</t>
  </si>
  <si>
    <t>Vigilancia y Control</t>
  </si>
  <si>
    <t xml:space="preserve">Secretario(a)s de Despacho, adscritos a la  Secretarías de Salud, Movilidad
</t>
  </si>
  <si>
    <t xml:space="preserve">Secretario(a)s de Despacho, adscritos a la  Secretarías de Salud, Movilidad
</t>
  </si>
  <si>
    <t>Gestión de Infraestructura</t>
  </si>
  <si>
    <t>Secretario de Despacho, adscritoa la  Secretaría de Infraestructura Física</t>
  </si>
  <si>
    <t>Al tener competencia gestión, los funcionarios de que brindan acompañamiento, asesoria e intervención en la contratación para el diseño, ejecución de obras pueden acceder a sobornos por parte de la comunidad, contratistas o de éstos hacia ellos para obtener mejores beneficios u omitir requisitos de cumplimiento</t>
  </si>
  <si>
    <t>Recibir y aprobar sin la revisión del cumplimiento total de los requisitos
Presiones externas e internas para emitir los conceptos y/o acciones de manera anticipada.
Desconocimiento de la normatividad aplicable
No se tiene objetividad en la interventoría realizada</t>
  </si>
  <si>
    <t>Secretario de Despacho, adscrito a la  Secretaría de la entidad</t>
  </si>
  <si>
    <t>Posibilidad de autorizar el pago sin las evidencias fisicas relacionadas en los informes de actividades y avance de obras</t>
  </si>
  <si>
    <t>Aprobación del pagos a contratistas a sabiendas que no se cumple con las actividades relacionadas en cuenta de cobro, factura y acta de obra.</t>
  </si>
  <si>
    <t xml:space="preserve">Perdida de recursos de la entidad por el no cumplimiento del objeto
Procesos disciplinarios
Destitución del cargo </t>
  </si>
  <si>
    <t>Secretario de despacho 
Supervisores designados para los contratos</t>
  </si>
  <si>
    <t>Anual</t>
  </si>
  <si>
    <t>Inoportuna</t>
  </si>
  <si>
    <t>Débil</t>
  </si>
  <si>
    <t>IMPROBABLE</t>
  </si>
  <si>
    <t>Contratación y Compras</t>
  </si>
  <si>
    <t>Secretario(a)s de Despacho, adscritos a las  Secretaría General</t>
  </si>
  <si>
    <t xml:space="preserve">Posibilidad de adjudicar o celebrar un contrato sin el cumplimiento de los requisitos establecidos en los estudios previos y requisitos establecidos por la entidad </t>
  </si>
  <si>
    <t xml:space="preserve">Elaboracion  de contratos sin el lleno de los requisitos legales de acuerdo a las normas vigentes desprendidas de la Ley 80 de 1993 y normas que la adicionan, modifican.
</t>
  </si>
  <si>
    <t>Inicio de procesos de Responsabilidad fiscal, penal y disciplinaria por parte de los entes de control.
Pérdida de confianza y credibilidad por parte de la ciudadanía hacia la administración.</t>
  </si>
  <si>
    <t>PROBABLE</t>
  </si>
  <si>
    <t>Gestión Documental</t>
  </si>
  <si>
    <t xml:space="preserve"> Uso indebido de la información </t>
  </si>
  <si>
    <t>Espacios inadecuados
Falta de confidencialidad, conflicto de intereses
Desconocimiento de los procedimientos de comunicación pública</t>
  </si>
  <si>
    <t>Filtración de información en contextos diferentes a la Administración Municipal, generando tergiversación del mensaje que se trata de comunicar</t>
  </si>
  <si>
    <t>Se realiza capacitación al personal designado de recepcionar la correspondencia con el fin de evitarla falta de confidencialidad</t>
  </si>
  <si>
    <t>Gestión de Bienes</t>
  </si>
  <si>
    <t>Secretario de Despacho, adscrito a la  Secretaría de Servicios Administrativos</t>
  </si>
  <si>
    <t xml:space="preserve">
Apropiación indebida de bienes muebles </t>
  </si>
  <si>
    <t>Uso de un bien público para beneficio propio o de un tercero.</t>
  </si>
  <si>
    <t>Desconocimiento de los principios y valores éticos de la entidad.</t>
  </si>
  <si>
    <t>Procesos Disciplinarios
Detrimento del Patrimonio del Municipio, 
Deterioro de la imagen institucional</t>
  </si>
  <si>
    <t>Secretario de Despacho, adscrito a la  Secretaría de Servicios Administrativos
Profesional de Bienes</t>
  </si>
  <si>
    <t>Se realiza el inventario de los bienes muebles, y sí se cuenta con cambios de personal se validan los bienes entregados que hayan estado a su cargo.</t>
  </si>
  <si>
    <t>Inventario de bienes muebles
Paz y salvo</t>
  </si>
  <si>
    <t xml:space="preserve">Capacitación a los supervisores sobre la labor efectiva 
Verificar en cada informe de actividades o acta de obra el cumplimiento de las especificaciones técnicas o esenciaes contratadas </t>
  </si>
  <si>
    <t xml:space="preserve">Listados de asistencia
Citaciones a capacitación
Informe de actiidades </t>
  </si>
  <si>
    <t xml:space="preserve">Inadecuada   elaboracion de los  contratos, no requerir la respectiva documentación para la realización de cada uno de los contratos, omisión y demora en la entrega de información para la realización de los contratos, falta de verificacion de lista de chequeo.
Ejecucion  de contratos  sin la competencia o sin la aplicación de cada una de las modalidades de contratación definidas en la ley.
</t>
  </si>
  <si>
    <t>Beneficio personal o de un  tercero
Por presión de superiores u otros 
No ejercer sobre los contratos  la respectiva  interventoria o la supervisión de acuerdo con lo establecido en la normatividad vigente.
Los  contratistas no cumplen con lo establecido en cada uno de los contratos suscritos con la administracion municipal.</t>
  </si>
  <si>
    <t xml:space="preserve">Secretaría General </t>
  </si>
  <si>
    <t xml:space="preserve">Evaluación del cumplimiento de la documentación requerida para el proceso de contratación por parte del rol jurídico y rol técnico </t>
  </si>
  <si>
    <t>Inicio de procesos de Responsabilidad fiscal, penal y disciplinaria por parte de los entes de control.</t>
  </si>
  <si>
    <t>Oficina de Comunicaciones y Tics</t>
  </si>
  <si>
    <t xml:space="preserve">Se realiza capacitación al personal designado de recepcionar la correspondencia con el fin de evitarla falta de confidencialidad
Implementación del Plan de Seguridad y Privacidad de la Información y el Plan Tratamiento de Riesgos de Seguridad y Privacidad de la Información </t>
  </si>
  <si>
    <t xml:space="preserve">Plataforma SECOP II
Carpetas Contractuales
Informe de Evaluación Prestación de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</si>
</sst>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4"/>
      <color indexed="81"/>
      <name val="Arial"/>
      <family val="2"/>
    </font>
    <font>
      <sz val="14"/>
      <color indexed="81"/>
      <name val="Arial"/>
      <family val="2"/>
    </font>
    <font>
      <b/>
      <u/>
      <sz val="14"/>
      <color indexed="81"/>
      <name val="Arial"/>
      <family val="2"/>
    </font>
    <font>
      <sz val="9"/>
      <color indexed="81"/>
      <name val="Tahoma"/>
      <family val="2"/>
    </font>
    <font>
      <sz val="9"/>
      <color indexed="81"/>
      <name val="Arial"/>
      <family val="2"/>
    </font>
    <font>
      <b/>
      <sz val="14"/>
      <color rgb="FF000000"/>
      <name val="Arial"/>
      <family val="2"/>
    </font>
    <font>
      <sz val="14"/>
      <color rgb="FF000000"/>
      <name val="Arial"/>
      <family val="2"/>
    </font>
    <font>
      <sz val="11"/>
      <color rgb="FF000000"/>
      <name val="Tahoma"/>
      <family val="2"/>
    </font>
    <font>
      <b/>
      <sz val="12"/>
      <color theme="1"/>
      <name val="Arial"/>
      <family val="2"/>
    </font>
    <font>
      <b/>
      <sz val="10"/>
      <name val="Arial"/>
      <family val="2"/>
    </font>
    <font>
      <sz val="10"/>
      <color theme="1"/>
      <name val="Arial"/>
      <family val="2"/>
    </font>
    <font>
      <b/>
      <sz val="10"/>
      <color theme="1"/>
      <name val="Arial"/>
      <family val="2"/>
    </font>
    <font>
      <sz val="12"/>
      <color theme="1"/>
      <name val="Arial"/>
      <family val="2"/>
    </font>
    <font>
      <sz val="10"/>
      <name val="Arial"/>
      <family val="2"/>
    </font>
    <font>
      <sz val="20"/>
      <color theme="1"/>
      <name val="Arial"/>
      <family val="2"/>
    </font>
    <font>
      <b/>
      <sz val="20"/>
      <color theme="1"/>
      <name val="Arial"/>
      <family val="2"/>
    </font>
    <font>
      <b/>
      <sz val="11"/>
      <color rgb="FF000000"/>
      <name val="Arial"/>
    </font>
    <font>
      <sz val="11"/>
      <color rgb="FF000000"/>
      <name val="Arial"/>
    </font>
    <font>
      <sz val="10"/>
      <color rgb="FF000000"/>
      <name val="Arial"/>
    </font>
    <font>
      <sz val="11"/>
      <color rgb="FF000000"/>
      <name val="Arial"/>
      <family val="2"/>
    </font>
    <font>
      <b/>
      <sz val="11"/>
      <color rgb="FF00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rgb="FF00CCFF"/>
        <bgColor indexed="64"/>
      </patternFill>
    </fill>
    <fill>
      <patternFill patternType="solid">
        <fgColor rgb="FF00B0F0"/>
        <bgColor indexed="64"/>
      </patternFill>
    </fill>
    <fill>
      <patternFill patternType="solid">
        <fgColor theme="4" tint="0.39997558519241921"/>
        <bgColor indexed="64"/>
      </patternFill>
    </fill>
    <fill>
      <patternFill patternType="solid">
        <fgColor rgb="FF99CC00"/>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0"/>
        <bgColor indexed="64"/>
      </patternFill>
    </fill>
    <fill>
      <patternFill patternType="solid">
        <fgColor rgb="FFFFFFFF"/>
        <bgColor indexed="64"/>
      </patternFill>
    </fill>
  </fills>
  <borders count="8">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77">
    <xf numFmtId="0" fontId="0" fillId="0" borderId="0" xfId="0"/>
    <xf numFmtId="0" fontId="11" fillId="0" borderId="0" xfId="0" applyFont="1"/>
    <xf numFmtId="0" fontId="10" fillId="5" borderId="2" xfId="0" applyFont="1" applyFill="1" applyBorder="1" applyAlignment="1" applyProtection="1">
      <alignment horizontal="left" vertical="center" wrapText="1"/>
      <protection locked="0"/>
    </xf>
    <xf numFmtId="0" fontId="10" fillId="6" borderId="2" xfId="0" applyFont="1" applyFill="1" applyBorder="1" applyAlignment="1" applyProtection="1">
      <alignment horizontal="center" vertical="center" wrapText="1"/>
      <protection locked="0"/>
    </xf>
    <xf numFmtId="1" fontId="10" fillId="6" borderId="2" xfId="0" applyNumberFormat="1" applyFont="1" applyFill="1" applyBorder="1" applyAlignment="1" applyProtection="1">
      <alignment horizontal="center" vertical="center" wrapText="1"/>
      <protection locked="0"/>
    </xf>
    <xf numFmtId="0" fontId="11" fillId="0" borderId="2" xfId="0" applyFont="1" applyBorder="1" applyAlignment="1">
      <alignment horizontal="left" vertical="center" wrapText="1"/>
    </xf>
    <xf numFmtId="0" fontId="14" fillId="9" borderId="2" xfId="0" applyFont="1" applyFill="1" applyBorder="1" applyAlignment="1">
      <alignment horizontal="left" vertical="center" wrapText="1"/>
    </xf>
    <xf numFmtId="0" fontId="14" fillId="10" borderId="2" xfId="0" applyFont="1" applyFill="1" applyBorder="1" applyAlignment="1" applyProtection="1">
      <alignment vertical="center" wrapText="1"/>
      <protection locked="0"/>
    </xf>
    <xf numFmtId="0" fontId="14" fillId="9" borderId="2" xfId="0" applyFont="1" applyFill="1" applyBorder="1" applyAlignment="1">
      <alignment vertical="center" wrapText="1"/>
    </xf>
    <xf numFmtId="0" fontId="14" fillId="9" borderId="2" xfId="0" applyFont="1" applyFill="1" applyBorder="1" applyAlignment="1">
      <alignment horizontal="center" vertical="center" wrapText="1"/>
    </xf>
    <xf numFmtId="0" fontId="14" fillId="10" borderId="2" xfId="0" applyFont="1" applyFill="1" applyBorder="1" applyAlignment="1">
      <alignment vertical="center" wrapText="1"/>
    </xf>
    <xf numFmtId="0" fontId="10" fillId="9"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1" fillId="0" borderId="2" xfId="0" applyFont="1" applyBorder="1" applyAlignment="1">
      <alignment vertical="center" wrapText="1"/>
    </xf>
    <xf numFmtId="0" fontId="14" fillId="9" borderId="2" xfId="0" applyFont="1" applyFill="1" applyBorder="1" applyAlignment="1">
      <alignment horizontal="justify" vertical="center" wrapText="1"/>
    </xf>
    <xf numFmtId="1" fontId="14"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14" fillId="10" borderId="2" xfId="0" applyFont="1" applyFill="1" applyBorder="1" applyAlignment="1" applyProtection="1">
      <alignment horizontal="left" vertical="center" wrapText="1"/>
      <protection locked="0"/>
    </xf>
    <xf numFmtId="0" fontId="11" fillId="0" borderId="0" xfId="0" applyFont="1" applyAlignment="1">
      <alignment horizontal="center"/>
    </xf>
    <xf numFmtId="0" fontId="10" fillId="2" borderId="2" xfId="0" applyFont="1" applyFill="1" applyBorder="1" applyAlignment="1" applyProtection="1">
      <alignment vertical="center" wrapText="1"/>
      <protection locked="0"/>
    </xf>
    <xf numFmtId="0" fontId="18" fillId="0" borderId="2" xfId="0" applyFont="1" applyBorder="1" applyAlignment="1">
      <alignment horizontal="lef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0" fontId="12" fillId="8" borderId="3" xfId="0" applyFont="1" applyFill="1" applyBorder="1" applyAlignment="1">
      <alignment horizontal="center" vertical="center" wrapText="1"/>
    </xf>
    <xf numFmtId="0" fontId="11" fillId="0" borderId="3" xfId="0" applyFont="1" applyBorder="1"/>
    <xf numFmtId="0" fontId="18" fillId="0" borderId="3" xfId="0" applyFont="1" applyBorder="1" applyAlignment="1">
      <alignment horizontal="center" vertical="top" wrapText="1"/>
    </xf>
    <xf numFmtId="0" fontId="17" fillId="11" borderId="3" xfId="0" applyFont="1" applyFill="1" applyBorder="1" applyAlignment="1">
      <alignment horizontal="center" vertical="top" wrapText="1"/>
    </xf>
    <xf numFmtId="0" fontId="0" fillId="0" borderId="3" xfId="0" applyBorder="1"/>
    <xf numFmtId="0" fontId="17" fillId="0" borderId="3" xfId="0" applyFont="1" applyBorder="1" applyAlignment="1">
      <alignment horizontal="center" vertical="top" wrapText="1"/>
    </xf>
    <xf numFmtId="0" fontId="10" fillId="7" borderId="4" xfId="0" applyFont="1" applyFill="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12" fillId="8" borderId="5" xfId="0" applyFont="1" applyFill="1" applyBorder="1" applyAlignment="1">
      <alignment horizontal="center" vertical="center" wrapText="1"/>
    </xf>
    <xf numFmtId="0" fontId="18" fillId="0" borderId="5" xfId="0" applyFont="1" applyBorder="1" applyAlignment="1">
      <alignment horizontal="left" vertical="top" wrapText="1"/>
    </xf>
    <xf numFmtId="0" fontId="18" fillId="0" borderId="5" xfId="0" applyFont="1" applyBorder="1" applyAlignment="1">
      <alignment vertical="top" wrapText="1"/>
    </xf>
    <xf numFmtId="0" fontId="17" fillId="0" borderId="5" xfId="0" applyFont="1" applyBorder="1" applyAlignment="1">
      <alignment vertical="top" wrapText="1"/>
    </xf>
    <xf numFmtId="0" fontId="20" fillId="0" borderId="2" xfId="0" applyFont="1" applyBorder="1" applyAlignment="1">
      <alignment vertical="top" wrapText="1"/>
    </xf>
    <xf numFmtId="0" fontId="11" fillId="0" borderId="7" xfId="0" applyFont="1" applyBorder="1"/>
    <xf numFmtId="0" fontId="18" fillId="0" borderId="6" xfId="0" applyFont="1" applyBorder="1" applyAlignment="1">
      <alignment horizontal="center" vertical="top" wrapText="1"/>
    </xf>
    <xf numFmtId="0" fontId="18" fillId="0" borderId="0" xfId="0" applyFont="1" applyAlignment="1">
      <alignment vertical="top" wrapText="1"/>
    </xf>
    <xf numFmtId="0" fontId="19" fillId="0" borderId="2" xfId="0" applyFont="1" applyBorder="1" applyAlignment="1">
      <alignment horizontal="left" vertical="top" wrapText="1"/>
    </xf>
    <xf numFmtId="0" fontId="10" fillId="7" borderId="2"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2" fillId="8" borderId="2" xfId="0" applyFont="1" applyFill="1" applyBorder="1" applyAlignment="1">
      <alignment horizontal="center" vertical="center" wrapText="1"/>
    </xf>
    <xf numFmtId="0" fontId="11" fillId="0" borderId="0" xfId="0" applyFont="1" applyAlignment="1">
      <alignment wrapText="1"/>
    </xf>
    <xf numFmtId="0" fontId="11" fillId="0" borderId="2" xfId="0" applyFont="1" applyFill="1" applyBorder="1" applyAlignment="1">
      <alignment horizontal="left" vertical="center" wrapText="1"/>
    </xf>
    <xf numFmtId="0" fontId="14" fillId="0" borderId="2" xfId="0" applyFont="1" applyFill="1" applyBorder="1" applyAlignment="1" applyProtection="1">
      <alignment vertical="center" wrapText="1"/>
      <protection locked="0"/>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4" fillId="0" borderId="2" xfId="0" applyFont="1" applyFill="1" applyBorder="1" applyAlignment="1">
      <alignment horizontal="justify" vertical="center" wrapText="1"/>
    </xf>
    <xf numFmtId="1" fontId="14" fillId="0"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20" fillId="0" borderId="3" xfId="0" applyFont="1" applyFill="1" applyBorder="1" applyAlignment="1">
      <alignment horizontal="center" vertical="top" wrapText="1"/>
    </xf>
    <xf numFmtId="0" fontId="20" fillId="0" borderId="5" xfId="0" applyFont="1" applyFill="1" applyBorder="1" applyAlignment="1">
      <alignment horizontal="left" vertical="top" wrapText="1"/>
    </xf>
    <xf numFmtId="0" fontId="20" fillId="0" borderId="2" xfId="0" applyFont="1" applyFill="1" applyBorder="1" applyAlignment="1">
      <alignment horizontal="left" vertical="top" wrapText="1"/>
    </xf>
    <xf numFmtId="0" fontId="11" fillId="0" borderId="0" xfId="0" applyFont="1" applyFill="1"/>
    <xf numFmtId="0" fontId="14" fillId="0" borderId="2" xfId="0" applyFont="1" applyFill="1" applyBorder="1" applyAlignment="1">
      <alignment vertical="top" wrapText="1"/>
    </xf>
    <xf numFmtId="0" fontId="18" fillId="0" borderId="3" xfId="0" applyFont="1" applyFill="1" applyBorder="1" applyAlignment="1">
      <alignment horizontal="center" vertical="top" wrapText="1"/>
    </xf>
    <xf numFmtId="0" fontId="21" fillId="0" borderId="5" xfId="0" applyFont="1" applyFill="1" applyBorder="1" applyAlignment="1">
      <alignment horizontal="left" vertical="top" wrapText="1"/>
    </xf>
    <xf numFmtId="0" fontId="21" fillId="0" borderId="2" xfId="0" applyFont="1" applyFill="1" applyBorder="1" applyAlignment="1">
      <alignment horizontal="left" vertical="top" wrapText="1"/>
    </xf>
    <xf numFmtId="0" fontId="10" fillId="6" borderId="2" xfId="0" applyFont="1" applyFill="1" applyBorder="1" applyAlignment="1" applyProtection="1">
      <alignment horizontal="center" vertical="center"/>
      <protection locked="0"/>
    </xf>
    <xf numFmtId="0" fontId="10" fillId="7" borderId="2" xfId="0" applyFont="1" applyFill="1" applyBorder="1" applyAlignment="1" applyProtection="1">
      <alignment horizontal="center" vertical="center" wrapText="1"/>
      <protection locked="0"/>
    </xf>
    <xf numFmtId="0" fontId="12" fillId="8" borderId="2" xfId="0" applyFont="1" applyFill="1" applyBorder="1" applyAlignment="1">
      <alignment horizontal="center" vertical="center"/>
    </xf>
    <xf numFmtId="0" fontId="11" fillId="0" borderId="2" xfId="0" applyFont="1" applyBorder="1" applyAlignment="1">
      <alignment horizontal="center"/>
    </xf>
    <xf numFmtId="0" fontId="16" fillId="0" borderId="2" xfId="0" applyFont="1"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left" vertical="center"/>
    </xf>
    <xf numFmtId="0" fontId="9" fillId="0" borderId="2" xfId="0" applyFont="1" applyBorder="1" applyAlignment="1">
      <alignment horizontal="left" vertical="center"/>
    </xf>
    <xf numFmtId="0" fontId="11" fillId="0" borderId="1" xfId="0" applyFont="1" applyBorder="1" applyAlignment="1">
      <alignment horizontal="center"/>
    </xf>
    <xf numFmtId="0" fontId="10" fillId="5" borderId="2"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cellXfs>
  <cellStyles count="1">
    <cellStyle name="Normal" xfId="0" builtinId="0"/>
  </cellStyles>
  <dxfs count="122">
    <dxf>
      <font>
        <color theme="0"/>
      </font>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ont>
        <color theme="0"/>
      </font>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C00000"/>
        </patternFill>
      </fill>
    </dxf>
    <dxf>
      <fill>
        <patternFill>
          <bgColor rgb="FFFABF8F"/>
        </patternFill>
      </fill>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ont>
        <color theme="0"/>
      </font>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C00000"/>
        </patternFill>
      </fill>
    </dxf>
    <dxf>
      <fill>
        <patternFill>
          <bgColor rgb="FFFABF8F"/>
        </patternFill>
      </fill>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rgb="FF92D050"/>
        </patternFill>
      </fill>
    </dxf>
    <dxf>
      <fill>
        <patternFill>
          <bgColor rgb="FFC00000"/>
        </patternFill>
      </fill>
    </dxf>
    <dxf>
      <fill>
        <patternFill>
          <bgColor rgb="FFFABF8F"/>
        </patternFill>
      </fill>
    </dxf>
    <dxf>
      <font>
        <color theme="0"/>
      </font>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552449</xdr:colOff>
      <xdr:row>0</xdr:row>
      <xdr:rowOff>57150</xdr:rowOff>
    </xdr:from>
    <xdr:to>
      <xdr:col>2</xdr:col>
      <xdr:colOff>495299</xdr:colOff>
      <xdr:row>2</xdr:row>
      <xdr:rowOff>314324</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4" y="57150"/>
          <a:ext cx="1190625" cy="101917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GOBERNACI&#211;N%20ANTIOQUIA\PROCESO%20FORTALECIMIENTO%20-%20FIPC\Actualizacion%20Riesgos\Actualizaci&#243;n%20Riesgos%202020\Formato%20Matriz%20de%20Riesgos%20y%20Oportunidades%20FI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trid.gonzalez/Desktop/ACTIVIDADES%20REALIZADAS/PAAC/Matriz%20de%20riesgos%20Institucional%20Caldas%20VF%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OFA"/>
      <sheetName val="Riesgos Gestión"/>
      <sheetName val="Riesgos Corrupción"/>
      <sheetName val="Formulas"/>
      <sheetName val="Conceptos"/>
    </sheetNames>
    <sheetDataSet>
      <sheetData sheetId="0" refreshError="1"/>
      <sheetData sheetId="1" refreshError="1"/>
      <sheetData sheetId="2" refreshError="1"/>
      <sheetData sheetId="3" refreshError="1">
        <row r="5">
          <cell r="B5" t="str">
            <v>RARA VEZ</v>
          </cell>
          <cell r="C5">
            <v>1</v>
          </cell>
          <cell r="E5" t="str">
            <v>INSIGNIFICANTE</v>
          </cell>
          <cell r="F5">
            <v>1</v>
          </cell>
        </row>
        <row r="6">
          <cell r="B6" t="str">
            <v>IMPROBABLE</v>
          </cell>
          <cell r="C6">
            <v>2</v>
          </cell>
          <cell r="E6" t="str">
            <v>MENOR</v>
          </cell>
          <cell r="F6">
            <v>2</v>
          </cell>
        </row>
        <row r="7">
          <cell r="B7" t="str">
            <v>POSIBLE</v>
          </cell>
          <cell r="C7">
            <v>3</v>
          </cell>
          <cell r="E7" t="str">
            <v>MODERADO</v>
          </cell>
          <cell r="F7">
            <v>3</v>
          </cell>
        </row>
        <row r="8">
          <cell r="B8" t="str">
            <v>PROBABLE</v>
          </cell>
          <cell r="C8">
            <v>4</v>
          </cell>
          <cell r="E8" t="str">
            <v>MAYOR</v>
          </cell>
          <cell r="F8">
            <v>4</v>
          </cell>
        </row>
        <row r="9">
          <cell r="B9" t="str">
            <v>CASI SEGURO</v>
          </cell>
          <cell r="C9">
            <v>5</v>
          </cell>
          <cell r="E9" t="str">
            <v>CATASTROFICO</v>
          </cell>
          <cell r="F9">
            <v>5</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Institucional"/>
      <sheetName val="Conceptos"/>
      <sheetName val="DATOS"/>
    </sheetNames>
    <sheetDataSet>
      <sheetData sheetId="0"/>
      <sheetData sheetId="1"/>
      <sheetData sheetId="2">
        <row r="5">
          <cell r="B5" t="str">
            <v>RARA VEZ</v>
          </cell>
          <cell r="C5">
            <v>1</v>
          </cell>
          <cell r="E5" t="str">
            <v>INSIGNIFICANTE</v>
          </cell>
          <cell r="F5">
            <v>1</v>
          </cell>
          <cell r="J5" t="str">
            <v>11</v>
          </cell>
          <cell r="K5" t="str">
            <v>BAJO</v>
          </cell>
          <cell r="AB5" t="str">
            <v>Fuerte+Fuerte</v>
          </cell>
          <cell r="AC5" t="str">
            <v>Fuerte</v>
          </cell>
          <cell r="AD5">
            <v>100</v>
          </cell>
          <cell r="AN5" t="str">
            <v>Asignado</v>
          </cell>
          <cell r="AO5">
            <v>15</v>
          </cell>
          <cell r="AQ5">
            <v>1</v>
          </cell>
          <cell r="AR5" t="str">
            <v>RARA VEZ</v>
          </cell>
        </row>
        <row r="6">
          <cell r="B6" t="str">
            <v>IMPROBABLE</v>
          </cell>
          <cell r="C6">
            <v>2</v>
          </cell>
          <cell r="E6" t="str">
            <v>MENOR</v>
          </cell>
          <cell r="F6">
            <v>2</v>
          </cell>
          <cell r="J6" t="str">
            <v>12</v>
          </cell>
          <cell r="K6" t="str">
            <v>BAJO</v>
          </cell>
          <cell r="AB6" t="str">
            <v>Fuerte+Moderado</v>
          </cell>
          <cell r="AC6" t="str">
            <v>Moderado</v>
          </cell>
          <cell r="AD6">
            <v>50</v>
          </cell>
          <cell r="AN6" t="str">
            <v>No asignado</v>
          </cell>
          <cell r="AO6">
            <v>0</v>
          </cell>
          <cell r="AQ6">
            <v>2</v>
          </cell>
          <cell r="AR6" t="str">
            <v>IMPROBABLE</v>
          </cell>
        </row>
        <row r="7">
          <cell r="B7" t="str">
            <v>POSIBLE</v>
          </cell>
          <cell r="C7">
            <v>3</v>
          </cell>
          <cell r="E7" t="str">
            <v>MODERADO</v>
          </cell>
          <cell r="F7">
            <v>3</v>
          </cell>
          <cell r="J7" t="str">
            <v>13</v>
          </cell>
          <cell r="K7" t="str">
            <v>MODERADO</v>
          </cell>
          <cell r="AB7" t="str">
            <v>Fuerte+Débil</v>
          </cell>
          <cell r="AC7" t="str">
            <v>Débil</v>
          </cell>
          <cell r="AD7">
            <v>0</v>
          </cell>
          <cell r="AN7" t="str">
            <v>Adecuado</v>
          </cell>
          <cell r="AO7">
            <v>15</v>
          </cell>
          <cell r="AQ7">
            <v>3</v>
          </cell>
          <cell r="AR7" t="str">
            <v>POSIBLE</v>
          </cell>
        </row>
        <row r="8">
          <cell r="B8" t="str">
            <v>PROBABLE</v>
          </cell>
          <cell r="C8">
            <v>4</v>
          </cell>
          <cell r="E8" t="str">
            <v>MAYOR</v>
          </cell>
          <cell r="F8">
            <v>4</v>
          </cell>
          <cell r="J8" t="str">
            <v>14</v>
          </cell>
          <cell r="K8" t="str">
            <v>ALTO</v>
          </cell>
          <cell r="AB8" t="str">
            <v>Moderado+Fuerte</v>
          </cell>
          <cell r="AC8" t="str">
            <v>Moderado</v>
          </cell>
          <cell r="AD8">
            <v>50</v>
          </cell>
          <cell r="AN8" t="str">
            <v>Inadecuado</v>
          </cell>
          <cell r="AO8">
            <v>0</v>
          </cell>
          <cell r="AQ8">
            <v>4</v>
          </cell>
          <cell r="AR8" t="str">
            <v>PROBABLE</v>
          </cell>
        </row>
        <row r="9">
          <cell r="B9" t="str">
            <v>CASI SEGURO</v>
          </cell>
          <cell r="C9">
            <v>5</v>
          </cell>
          <cell r="E9" t="str">
            <v>CATASTROFICO</v>
          </cell>
          <cell r="F9">
            <v>5</v>
          </cell>
          <cell r="J9" t="str">
            <v>15</v>
          </cell>
          <cell r="K9" t="str">
            <v>ALTO</v>
          </cell>
          <cell r="AB9" t="str">
            <v>Moderado+Moderado</v>
          </cell>
          <cell r="AC9" t="str">
            <v>Moderado</v>
          </cell>
          <cell r="AD9">
            <v>50</v>
          </cell>
          <cell r="AN9" t="str">
            <v>Oportuna</v>
          </cell>
          <cell r="AO9">
            <v>15</v>
          </cell>
          <cell r="AQ9">
            <v>5</v>
          </cell>
          <cell r="AR9" t="str">
            <v>CASI SEGURO</v>
          </cell>
        </row>
        <row r="10">
          <cell r="J10" t="str">
            <v>21</v>
          </cell>
          <cell r="K10" t="str">
            <v>BAJO</v>
          </cell>
          <cell r="AB10" t="str">
            <v>Moderado+Débil</v>
          </cell>
          <cell r="AC10" t="str">
            <v>Débil</v>
          </cell>
          <cell r="AD10">
            <v>0</v>
          </cell>
          <cell r="AN10" t="str">
            <v>Inoportuna</v>
          </cell>
          <cell r="AO10">
            <v>0</v>
          </cell>
        </row>
        <row r="11">
          <cell r="J11" t="str">
            <v>22</v>
          </cell>
          <cell r="K11" t="str">
            <v>BAJO</v>
          </cell>
          <cell r="AB11" t="str">
            <v>Débil+Fuerte</v>
          </cell>
          <cell r="AC11" t="str">
            <v>Débil</v>
          </cell>
          <cell r="AD11">
            <v>0</v>
          </cell>
          <cell r="AN11" t="str">
            <v>Prevenir</v>
          </cell>
          <cell r="AO11">
            <v>15</v>
          </cell>
        </row>
        <row r="12">
          <cell r="J12" t="str">
            <v>23</v>
          </cell>
          <cell r="K12" t="str">
            <v>MODERADO</v>
          </cell>
          <cell r="AB12" t="str">
            <v>Débil+Moderado</v>
          </cell>
          <cell r="AC12" t="str">
            <v>Débil</v>
          </cell>
          <cell r="AD12">
            <v>0</v>
          </cell>
          <cell r="AN12" t="str">
            <v>Detectar</v>
          </cell>
          <cell r="AO12">
            <v>10</v>
          </cell>
        </row>
        <row r="13">
          <cell r="J13" t="str">
            <v>24</v>
          </cell>
          <cell r="K13" t="str">
            <v>ALTO</v>
          </cell>
          <cell r="AB13" t="str">
            <v>Débil+Débil</v>
          </cell>
          <cell r="AC13" t="str">
            <v>Débil</v>
          </cell>
          <cell r="AD13">
            <v>0</v>
          </cell>
          <cell r="AN13" t="str">
            <v>No es un control</v>
          </cell>
          <cell r="AO13">
            <v>0</v>
          </cell>
        </row>
        <row r="14">
          <cell r="J14" t="str">
            <v>25</v>
          </cell>
          <cell r="K14" t="str">
            <v>EXTREMO</v>
          </cell>
          <cell r="AN14" t="str">
            <v>Confiable</v>
          </cell>
          <cell r="AO14">
            <v>15</v>
          </cell>
        </row>
        <row r="15">
          <cell r="J15" t="str">
            <v>31</v>
          </cell>
          <cell r="K15" t="str">
            <v>BAJO</v>
          </cell>
          <cell r="AN15" t="str">
            <v>No confiable</v>
          </cell>
          <cell r="AO15">
            <v>0</v>
          </cell>
        </row>
        <row r="16">
          <cell r="J16" t="str">
            <v>32</v>
          </cell>
          <cell r="K16" t="str">
            <v>MODERADO</v>
          </cell>
          <cell r="AN16" t="str">
            <v>Se investigan y se resuelven oportunamente</v>
          </cell>
          <cell r="AO16">
            <v>15</v>
          </cell>
        </row>
        <row r="17">
          <cell r="J17" t="str">
            <v>33</v>
          </cell>
          <cell r="K17" t="str">
            <v>ALTO</v>
          </cell>
          <cell r="AN17" t="str">
            <v>No se investigan y se resuelven oportunamente</v>
          </cell>
          <cell r="AO17">
            <v>0</v>
          </cell>
        </row>
        <row r="18">
          <cell r="J18" t="str">
            <v>34</v>
          </cell>
          <cell r="K18" t="str">
            <v>EXTREMO</v>
          </cell>
          <cell r="AN18" t="str">
            <v>Completa</v>
          </cell>
          <cell r="AO18">
            <v>10</v>
          </cell>
        </row>
        <row r="19">
          <cell r="J19" t="str">
            <v>35</v>
          </cell>
          <cell r="K19" t="str">
            <v>EXTREMO</v>
          </cell>
          <cell r="AN19" t="str">
            <v>Incompleta</v>
          </cell>
          <cell r="AO19">
            <v>5</v>
          </cell>
        </row>
        <row r="20">
          <cell r="J20" t="str">
            <v>41</v>
          </cell>
          <cell r="K20" t="str">
            <v>MODERADO</v>
          </cell>
          <cell r="AN20" t="str">
            <v>No existe</v>
          </cell>
          <cell r="AO20">
            <v>0</v>
          </cell>
        </row>
        <row r="21">
          <cell r="J21" t="str">
            <v>42</v>
          </cell>
          <cell r="K21" t="str">
            <v>ALTO</v>
          </cell>
        </row>
        <row r="22">
          <cell r="J22" t="str">
            <v>43</v>
          </cell>
          <cell r="K22" t="str">
            <v>ALTO</v>
          </cell>
        </row>
        <row r="23">
          <cell r="J23" t="str">
            <v>44</v>
          </cell>
          <cell r="K23" t="str">
            <v>EXTREMO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102"/>
  <sheetViews>
    <sheetView tabSelected="1" view="pageBreakPreview" topLeftCell="H1" zoomScale="70" zoomScaleNormal="70" zoomScaleSheetLayoutView="70" workbookViewId="0">
      <pane ySplit="6" topLeftCell="A15" activePane="bottomLeft" state="frozen"/>
      <selection activeCell="D1" sqref="D1"/>
      <selection pane="bottomLeft" activeCell="S19" sqref="S19"/>
    </sheetView>
  </sheetViews>
  <sheetFormatPr baseColWidth="10" defaultColWidth="11.42578125" defaultRowHeight="12.75" x14ac:dyDescent="0.2"/>
  <cols>
    <col min="1" max="1" width="13.85546875" style="1" bestFit="1" customWidth="1"/>
    <col min="2" max="2" width="18.7109375" style="1" bestFit="1" customWidth="1"/>
    <col min="3" max="3" width="30.28515625" style="1" customWidth="1"/>
    <col min="4" max="4" width="29.42578125" style="1" customWidth="1"/>
    <col min="5" max="5" width="14.5703125" style="1" customWidth="1"/>
    <col min="6" max="6" width="36.42578125" style="1" customWidth="1"/>
    <col min="7" max="7" width="26.140625" style="1" customWidth="1"/>
    <col min="8" max="8" width="18.85546875" style="1" customWidth="1"/>
    <col min="9" max="9" width="16.42578125" style="1" bestFit="1" customWidth="1"/>
    <col min="10" max="10" width="14.7109375" style="1" customWidth="1"/>
    <col min="11" max="11" width="16.42578125" style="1" bestFit="1" customWidth="1"/>
    <col min="12" max="12" width="15" style="1" customWidth="1"/>
    <col min="13" max="13" width="27.28515625" style="1" bestFit="1" customWidth="1"/>
    <col min="14" max="14" width="10.85546875" style="1" bestFit="1" customWidth="1"/>
    <col min="15" max="15" width="23.85546875" style="1" customWidth="1"/>
    <col min="16" max="16" width="11.42578125" style="1"/>
    <col min="17" max="17" width="34.42578125" style="1" customWidth="1"/>
    <col min="18" max="18" width="21.5703125" style="1" customWidth="1"/>
    <col min="19" max="19" width="48.42578125" style="1" customWidth="1"/>
    <col min="20" max="20" width="10.85546875" style="1" bestFit="1" customWidth="1"/>
    <col min="21" max="21" width="11" style="1" hidden="1" customWidth="1"/>
    <col min="22" max="23" width="11.28515625" style="1" hidden="1" customWidth="1"/>
    <col min="24" max="24" width="0" style="1" hidden="1" customWidth="1"/>
    <col min="25" max="25" width="11.28515625" style="1" hidden="1" customWidth="1"/>
    <col min="26" max="26" width="0" style="1" hidden="1" customWidth="1"/>
    <col min="27" max="27" width="11.28515625" style="1" hidden="1" customWidth="1"/>
    <col min="28" max="34" width="27.28515625" style="1" hidden="1" customWidth="1"/>
    <col min="35" max="35" width="13.42578125" style="1" customWidth="1"/>
    <col min="36" max="37" width="11.42578125" style="1"/>
    <col min="38" max="38" width="10.85546875" style="1" bestFit="1" customWidth="1"/>
    <col min="39" max="39" width="22.140625" style="1" customWidth="1"/>
    <col min="40" max="40" width="16.7109375" style="1" customWidth="1"/>
    <col min="41" max="41" width="11.140625" style="1" bestFit="1" customWidth="1"/>
    <col min="42" max="42" width="15.140625" style="1" customWidth="1"/>
    <col min="43" max="43" width="19.140625" style="1" customWidth="1"/>
    <col min="44" max="44" width="12.5703125" style="1" customWidth="1"/>
    <col min="45" max="45" width="10.7109375" style="1" customWidth="1"/>
    <col min="46" max="46" width="14.7109375" style="1" customWidth="1"/>
    <col min="47" max="47" width="10.85546875" style="1" customWidth="1"/>
    <col min="48" max="48" width="18.28515625" style="1" customWidth="1"/>
    <col min="49" max="49" width="16.85546875" style="18" customWidth="1"/>
    <col min="50" max="50" width="34.7109375" style="24" bestFit="1" customWidth="1"/>
    <col min="51" max="51" width="40.42578125" style="1" customWidth="1"/>
    <col min="52" max="52" width="41.28515625" style="1" customWidth="1"/>
    <col min="53" max="16384" width="11.42578125" style="1"/>
  </cols>
  <sheetData>
    <row r="1" spans="1:52" ht="30" customHeight="1" x14ac:dyDescent="0.2">
      <c r="A1" s="67"/>
      <c r="B1" s="67"/>
      <c r="C1" s="67"/>
      <c r="D1" s="68" t="s">
        <v>0</v>
      </c>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70" t="s">
        <v>1</v>
      </c>
      <c r="AX1" s="70"/>
      <c r="AY1" s="70"/>
      <c r="AZ1" s="70"/>
    </row>
    <row r="2" spans="1:52" ht="30" customHeight="1" x14ac:dyDescent="0.2">
      <c r="A2" s="67"/>
      <c r="B2" s="67"/>
      <c r="C2" s="67"/>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71" t="s">
        <v>2</v>
      </c>
      <c r="AX2" s="71"/>
      <c r="AY2" s="71"/>
      <c r="AZ2" s="71"/>
    </row>
    <row r="3" spans="1:52" ht="30" customHeight="1" x14ac:dyDescent="0.2">
      <c r="A3" s="67"/>
      <c r="B3" s="67"/>
      <c r="C3" s="67"/>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71" t="s">
        <v>3</v>
      </c>
      <c r="AX3" s="71"/>
      <c r="AY3" s="71"/>
      <c r="AZ3" s="71"/>
    </row>
    <row r="4" spans="1:52" ht="8.25"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row>
    <row r="5" spans="1:52" ht="15.75" customHeight="1" x14ac:dyDescent="0.2">
      <c r="A5" s="74" t="s">
        <v>4</v>
      </c>
      <c r="B5" s="74"/>
      <c r="C5" s="75" t="s">
        <v>5</v>
      </c>
      <c r="D5" s="75"/>
      <c r="E5" s="75"/>
      <c r="F5" s="75"/>
      <c r="G5" s="75"/>
      <c r="H5" s="76" t="s">
        <v>6</v>
      </c>
      <c r="I5" s="76"/>
      <c r="J5" s="76"/>
      <c r="K5" s="76"/>
      <c r="L5" s="76"/>
      <c r="M5" s="76"/>
      <c r="N5" s="76"/>
      <c r="O5" s="73" t="s">
        <v>7</v>
      </c>
      <c r="P5" s="73"/>
      <c r="Q5" s="73"/>
      <c r="R5" s="73"/>
      <c r="S5" s="73"/>
      <c r="T5" s="73"/>
      <c r="U5" s="64" t="s">
        <v>8</v>
      </c>
      <c r="V5" s="64"/>
      <c r="W5" s="64"/>
      <c r="X5" s="64"/>
      <c r="Y5" s="64"/>
      <c r="Z5" s="64"/>
      <c r="AA5" s="64"/>
      <c r="AB5" s="64"/>
      <c r="AC5" s="64"/>
      <c r="AD5" s="64"/>
      <c r="AE5" s="64"/>
      <c r="AF5" s="64"/>
      <c r="AG5" s="64"/>
      <c r="AH5" s="64"/>
      <c r="AI5" s="64"/>
      <c r="AJ5" s="64"/>
      <c r="AK5" s="64"/>
      <c r="AL5" s="64"/>
      <c r="AM5" s="64"/>
      <c r="AN5" s="64"/>
      <c r="AO5" s="64"/>
      <c r="AP5" s="64"/>
      <c r="AQ5" s="65" t="s">
        <v>9</v>
      </c>
      <c r="AR5" s="65"/>
      <c r="AS5" s="65"/>
      <c r="AT5" s="65"/>
      <c r="AU5" s="65"/>
      <c r="AV5" s="65"/>
      <c r="AW5" s="65"/>
      <c r="AX5" s="66" t="s">
        <v>10</v>
      </c>
      <c r="AY5" s="66"/>
      <c r="AZ5" s="66"/>
    </row>
    <row r="6" spans="1:52" ht="12.75" customHeight="1" x14ac:dyDescent="0.2">
      <c r="A6" s="74"/>
      <c r="B6" s="74"/>
      <c r="C6" s="75"/>
      <c r="D6" s="75"/>
      <c r="E6" s="75"/>
      <c r="F6" s="75"/>
      <c r="G6" s="75"/>
      <c r="H6" s="76"/>
      <c r="I6" s="76"/>
      <c r="J6" s="76"/>
      <c r="K6" s="76"/>
      <c r="L6" s="76"/>
      <c r="M6" s="76"/>
      <c r="N6" s="76"/>
      <c r="O6" s="73"/>
      <c r="P6" s="73"/>
      <c r="Q6" s="73"/>
      <c r="R6" s="73"/>
      <c r="S6" s="73"/>
      <c r="T6" s="73"/>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6"/>
      <c r="AY6" s="66"/>
      <c r="AZ6" s="66"/>
    </row>
    <row r="7" spans="1:52" s="45" customFormat="1" ht="221.25" customHeight="1" x14ac:dyDescent="0.2">
      <c r="A7" s="19" t="s">
        <v>11</v>
      </c>
      <c r="B7" s="19" t="s">
        <v>12</v>
      </c>
      <c r="C7" s="42" t="s">
        <v>13</v>
      </c>
      <c r="D7" s="42" t="s">
        <v>14</v>
      </c>
      <c r="E7" s="42" t="s">
        <v>15</v>
      </c>
      <c r="F7" s="42" t="s">
        <v>16</v>
      </c>
      <c r="G7" s="42" t="s">
        <v>17</v>
      </c>
      <c r="H7" s="43" t="s">
        <v>18</v>
      </c>
      <c r="I7" s="43" t="s">
        <v>19</v>
      </c>
      <c r="J7" s="43" t="s">
        <v>20</v>
      </c>
      <c r="K7" s="43" t="s">
        <v>21</v>
      </c>
      <c r="L7" s="43" t="s">
        <v>22</v>
      </c>
      <c r="M7" s="43" t="s">
        <v>23</v>
      </c>
      <c r="N7" s="43" t="s">
        <v>24</v>
      </c>
      <c r="O7" s="41" t="s">
        <v>25</v>
      </c>
      <c r="P7" s="2" t="s">
        <v>26</v>
      </c>
      <c r="Q7" s="41" t="s">
        <v>27</v>
      </c>
      <c r="R7" s="41" t="s">
        <v>28</v>
      </c>
      <c r="S7" s="41" t="s">
        <v>29</v>
      </c>
      <c r="T7" s="41" t="s">
        <v>30</v>
      </c>
      <c r="U7" s="3" t="s">
        <v>31</v>
      </c>
      <c r="V7" s="3" t="s">
        <v>32</v>
      </c>
      <c r="W7" s="3" t="s">
        <v>33</v>
      </c>
      <c r="X7" s="3" t="s">
        <v>34</v>
      </c>
      <c r="Y7" s="3" t="s">
        <v>35</v>
      </c>
      <c r="Z7" s="3" t="s">
        <v>36</v>
      </c>
      <c r="AA7" s="3" t="s">
        <v>37</v>
      </c>
      <c r="AB7" s="3" t="s">
        <v>31</v>
      </c>
      <c r="AC7" s="3" t="s">
        <v>32</v>
      </c>
      <c r="AD7" s="3" t="s">
        <v>33</v>
      </c>
      <c r="AE7" s="3" t="s">
        <v>34</v>
      </c>
      <c r="AF7" s="3" t="s">
        <v>35</v>
      </c>
      <c r="AG7" s="3" t="s">
        <v>36</v>
      </c>
      <c r="AH7" s="3" t="s">
        <v>37</v>
      </c>
      <c r="AI7" s="3" t="s">
        <v>38</v>
      </c>
      <c r="AJ7" s="3" t="s">
        <v>39</v>
      </c>
      <c r="AK7" s="3" t="s">
        <v>40</v>
      </c>
      <c r="AL7" s="3" t="s">
        <v>41</v>
      </c>
      <c r="AM7" s="3" t="s">
        <v>41</v>
      </c>
      <c r="AN7" s="4" t="s">
        <v>42</v>
      </c>
      <c r="AO7" s="3" t="s">
        <v>43</v>
      </c>
      <c r="AP7" s="3" t="s">
        <v>44</v>
      </c>
      <c r="AQ7" s="40" t="s">
        <v>45</v>
      </c>
      <c r="AR7" s="40" t="s">
        <v>46</v>
      </c>
      <c r="AS7" s="40" t="s">
        <v>19</v>
      </c>
      <c r="AT7" s="40" t="s">
        <v>47</v>
      </c>
      <c r="AU7" s="40" t="s">
        <v>21</v>
      </c>
      <c r="AV7" s="40" t="s">
        <v>48</v>
      </c>
      <c r="AW7" s="29" t="s">
        <v>23</v>
      </c>
      <c r="AX7" s="23" t="s">
        <v>49</v>
      </c>
      <c r="AY7" s="31" t="s">
        <v>50</v>
      </c>
      <c r="AZ7" s="44" t="s">
        <v>51</v>
      </c>
    </row>
    <row r="8" spans="1:52" ht="201.75" customHeight="1" x14ac:dyDescent="0.2">
      <c r="A8" s="5" t="s">
        <v>52</v>
      </c>
      <c r="B8" s="6" t="s">
        <v>53</v>
      </c>
      <c r="C8" s="16" t="s">
        <v>54</v>
      </c>
      <c r="D8" s="8" t="s">
        <v>55</v>
      </c>
      <c r="E8" s="9" t="s">
        <v>56</v>
      </c>
      <c r="F8" s="8" t="s">
        <v>57</v>
      </c>
      <c r="G8" s="10" t="s">
        <v>58</v>
      </c>
      <c r="H8" s="9" t="s">
        <v>59</v>
      </c>
      <c r="I8" s="9">
        <f>IFERROR(VLOOKUP(H8,[1]Formulas!$B$5:$C$9,2,),"")</f>
        <v>3</v>
      </c>
      <c r="J8" s="9" t="s">
        <v>60</v>
      </c>
      <c r="K8" s="9">
        <f>IFERROR(VLOOKUP(J8,[1]Formulas!$E$5:$F$9,2,),"")</f>
        <v>4</v>
      </c>
      <c r="L8" s="11" t="str">
        <f>IFERROR(VLOOKUP(CONCATENATE(I8:I19,K8),[2]DATOS!$J$5:$K$23,2,),"")</f>
        <v>EXTREMO</v>
      </c>
      <c r="M8" s="11">
        <f t="shared" ref="M8:M13" si="0">IFERROR(K8*I8,"")</f>
        <v>12</v>
      </c>
      <c r="N8" s="12" t="s">
        <v>61</v>
      </c>
      <c r="O8" s="8" t="s">
        <v>53</v>
      </c>
      <c r="P8" s="6" t="s">
        <v>62</v>
      </c>
      <c r="Q8" s="13" t="s">
        <v>77</v>
      </c>
      <c r="R8" s="14" t="s">
        <v>78</v>
      </c>
      <c r="S8" s="14" t="s">
        <v>77</v>
      </c>
      <c r="T8" s="8" t="s">
        <v>63</v>
      </c>
      <c r="U8" s="9" t="s">
        <v>64</v>
      </c>
      <c r="V8" s="9" t="s">
        <v>65</v>
      </c>
      <c r="W8" s="9" t="s">
        <v>66</v>
      </c>
      <c r="X8" s="9" t="s">
        <v>67</v>
      </c>
      <c r="Y8" s="9" t="s">
        <v>68</v>
      </c>
      <c r="Z8" s="9" t="s">
        <v>69</v>
      </c>
      <c r="AA8" s="9" t="s">
        <v>70</v>
      </c>
      <c r="AB8" s="12">
        <f>IFERROR(VLOOKUP(U8,[2]DATOS!$AN$5:$AO$20,2,),"")</f>
        <v>15</v>
      </c>
      <c r="AC8" s="12">
        <f>IFERROR(VLOOKUP(V8,[2]DATOS!$AN$5:$AO$20,2,),"")</f>
        <v>15</v>
      </c>
      <c r="AD8" s="12">
        <f>IFERROR(VLOOKUP(W8,[2]DATOS!$AN$5:$AO$20,2,),"")</f>
        <v>15</v>
      </c>
      <c r="AE8" s="12">
        <f>IFERROR(VLOOKUP(X8,[2]DATOS!$AN$5:$AO$20,2,),"")</f>
        <v>10</v>
      </c>
      <c r="AF8" s="12">
        <f>IFERROR(VLOOKUP(Y8,[2]DATOS!$AN$5:$AO$20,2,),"")</f>
        <v>15</v>
      </c>
      <c r="AG8" s="12">
        <f>IFERROR(VLOOKUP(Z8,[2]DATOS!$AN$5:$AO$20,2,),"")</f>
        <v>15</v>
      </c>
      <c r="AH8" s="12">
        <f>IFERROR(VLOOKUP(AA8,[2]DATOS!$AN$5:$AO$20,2,),"")</f>
        <v>10</v>
      </c>
      <c r="AI8" s="12">
        <f t="shared" ref="AI8:AI13" si="1">+SUM(AB8:AH8)</f>
        <v>95</v>
      </c>
      <c r="AJ8" s="12" t="str">
        <f t="shared" ref="AJ8:AJ11" si="2">+IF(AI8&gt;=96,"Fuerte",IF(AND(AI8&lt;96,AI8&gt;=86),"Moderado",IF(AI8&lt;=85,"Débil")))</f>
        <v>Moderado</v>
      </c>
      <c r="AK8" s="12" t="s">
        <v>71</v>
      </c>
      <c r="AL8" s="12" t="str">
        <f>IFERROR(VLOOKUP(CONCATENATE(AJ8,"+",AK8),[2]DATOS!$AB$5:$AC$13,2,),"")</f>
        <v>Moderado</v>
      </c>
      <c r="AM8" s="12">
        <f>IFERROR(VLOOKUP(AL8,[2]DATOS!$AC$5:$AD$13,2,),"")</f>
        <v>50</v>
      </c>
      <c r="AN8" s="15">
        <f t="shared" ref="AN8:AN17" si="3">+IFERROR(AVERAGE(AM8:AM16),"")</f>
        <v>72.222222222222229</v>
      </c>
      <c r="AO8" s="12" t="str">
        <f>+IF(AN8="","",IF(AN8=100,"Fuerte",IF(AND(AN8&lt;100,AN8&gt;=50),"Moderado",IF(AN8&lt;50,"Débil"))))</f>
        <v>Moderado</v>
      </c>
      <c r="AP8" s="12">
        <f>+IF(AO8="","",IF(AO8="Fuerte",2,IF(AO8="Moderado",1,IF(AO8="Débil",0))))</f>
        <v>1</v>
      </c>
      <c r="AQ8" s="12" t="str">
        <f>IFERROR(IF((AR8-AP8)&lt;=0,"RARA VEZ",VLOOKUP((AR8-AP8),[2]DATOS!$AQ$5:$AR$9,2,0)),"")</f>
        <v>IMPROBABLE</v>
      </c>
      <c r="AR8" s="12">
        <f t="shared" ref="AR8:AR13" si="4">+I8</f>
        <v>3</v>
      </c>
      <c r="AS8" s="12">
        <f>IFERROR(VLOOKUP(AQ8,[2]DATOS!$B$5:$C$9,2,),"")</f>
        <v>2</v>
      </c>
      <c r="AT8" s="12" t="str">
        <f t="shared" ref="AT8:AT17" si="5">+J8</f>
        <v>MAYOR</v>
      </c>
      <c r="AU8" s="12">
        <f>IFERROR(VLOOKUP(AT8,[2]DATOS!$E$5:$F$9,2,),"")</f>
        <v>4</v>
      </c>
      <c r="AV8" s="11" t="str">
        <f>IFERROR(VLOOKUP(CONCATENATE(AS8:AS16,AU8),[2]DATOS!$J$5:$K$23,2,),"")</f>
        <v>ALTO</v>
      </c>
      <c r="AW8" s="30">
        <f t="shared" ref="AW8:AW17" si="6">IFERROR(AU8*AS8,"")</f>
        <v>8</v>
      </c>
      <c r="AX8" s="25"/>
      <c r="AY8" s="38"/>
      <c r="AZ8" s="39"/>
    </row>
    <row r="9" spans="1:52" ht="153" x14ac:dyDescent="0.2">
      <c r="A9" s="5" t="s">
        <v>72</v>
      </c>
      <c r="B9" s="6" t="s">
        <v>73</v>
      </c>
      <c r="C9" s="16" t="s">
        <v>54</v>
      </c>
      <c r="D9" s="8" t="s">
        <v>74</v>
      </c>
      <c r="E9" s="9" t="s">
        <v>56</v>
      </c>
      <c r="F9" s="8" t="s">
        <v>75</v>
      </c>
      <c r="G9" s="10" t="s">
        <v>58</v>
      </c>
      <c r="H9" s="9" t="s">
        <v>59</v>
      </c>
      <c r="I9" s="9">
        <f>IFERROR(VLOOKUP(H9,[1]Formulas!$B$5:$C$9,2,),"")</f>
        <v>3</v>
      </c>
      <c r="J9" s="9" t="s">
        <v>60</v>
      </c>
      <c r="K9" s="9">
        <f>IFERROR(VLOOKUP(J9,[1]Formulas!$E$5:$F$9,2,),"")</f>
        <v>4</v>
      </c>
      <c r="L9" s="11" t="str">
        <f>IFERROR(VLOOKUP(CONCATENATE(I9:I20,K9),[2]DATOS!$J$5:$K$23,2,),"")</f>
        <v>EXTREMO</v>
      </c>
      <c r="M9" s="11">
        <f t="shared" si="0"/>
        <v>12</v>
      </c>
      <c r="N9" s="12" t="s">
        <v>61</v>
      </c>
      <c r="O9" s="8" t="s">
        <v>76</v>
      </c>
      <c r="P9" s="6" t="s">
        <v>62</v>
      </c>
      <c r="Q9" s="13" t="s">
        <v>77</v>
      </c>
      <c r="R9" s="14" t="s">
        <v>78</v>
      </c>
      <c r="S9" s="14" t="s">
        <v>77</v>
      </c>
      <c r="T9" s="8" t="s">
        <v>79</v>
      </c>
      <c r="U9" s="9" t="s">
        <v>64</v>
      </c>
      <c r="V9" s="9" t="s">
        <v>65</v>
      </c>
      <c r="W9" s="9" t="s">
        <v>66</v>
      </c>
      <c r="X9" s="9" t="s">
        <v>80</v>
      </c>
      <c r="Y9" s="9" t="s">
        <v>68</v>
      </c>
      <c r="Z9" s="9" t="s">
        <v>69</v>
      </c>
      <c r="AA9" s="9" t="s">
        <v>70</v>
      </c>
      <c r="AB9" s="12">
        <f>IFERROR(VLOOKUP(U9,[2]DATOS!$AN$5:$AO$20,2,),"")</f>
        <v>15</v>
      </c>
      <c r="AC9" s="12">
        <f>IFERROR(VLOOKUP(V9,[2]DATOS!$AN$5:$AO$20,2,),"")</f>
        <v>15</v>
      </c>
      <c r="AD9" s="12">
        <f>IFERROR(VLOOKUP(W9,[2]DATOS!$AN$5:$AO$20,2,),"")</f>
        <v>15</v>
      </c>
      <c r="AE9" s="12">
        <f>IFERROR(VLOOKUP(X9,[2]DATOS!$AN$5:$AO$20,2,),"")</f>
        <v>15</v>
      </c>
      <c r="AF9" s="12">
        <f>IFERROR(VLOOKUP(Y9,[2]DATOS!$AN$5:$AO$20,2,),"")</f>
        <v>15</v>
      </c>
      <c r="AG9" s="12">
        <f>IFERROR(VLOOKUP(Z9,[2]DATOS!$AN$5:$AO$20,2,),"")</f>
        <v>15</v>
      </c>
      <c r="AH9" s="12">
        <f>IFERROR(VLOOKUP(AA9,[2]DATOS!$AN$5:$AO$20,2,),"")</f>
        <v>10</v>
      </c>
      <c r="AI9" s="12">
        <f t="shared" si="1"/>
        <v>100</v>
      </c>
      <c r="AJ9" s="12" t="str">
        <f t="shared" si="2"/>
        <v>Fuerte</v>
      </c>
      <c r="AK9" s="12" t="s">
        <v>81</v>
      </c>
      <c r="AL9" s="12" t="str">
        <f>IFERROR(VLOOKUP(CONCATENATE(AJ9,"+",AK9),[2]DATOS!$AB$5:$AC$13,2,),"")</f>
        <v>Fuerte</v>
      </c>
      <c r="AM9" s="12">
        <f>IFERROR(VLOOKUP(AL9,[2]DATOS!$AC$5:$AD$13,2,),"")</f>
        <v>100</v>
      </c>
      <c r="AN9" s="15">
        <f t="shared" si="3"/>
        <v>72.222222222222229</v>
      </c>
      <c r="AO9" s="12" t="str">
        <f t="shared" ref="AO9:AO13" si="7">+IF(AN9="","",IF(AN9=100,"Fuerte",IF(AND(AN9&lt;100,AN9&gt;=50),"Moderado",IF(AN9&lt;50,"Débil"))))</f>
        <v>Moderado</v>
      </c>
      <c r="AP9" s="12">
        <f t="shared" ref="AP9:AP13" si="8">+IF(AO9="","",IF(AO9="Fuerte",2,IF(AO9="Moderado",1,IF(AO9="Débil",0))))</f>
        <v>1</v>
      </c>
      <c r="AQ9" s="12" t="str">
        <f>IFERROR(IF((AR9-AP9)&lt;=0,"RARA VEZ",VLOOKUP((AR9-AP9),[2]DATOS!$AQ$5:$AR$9,2,0)),"")</f>
        <v>IMPROBABLE</v>
      </c>
      <c r="AR9" s="12">
        <f t="shared" si="4"/>
        <v>3</v>
      </c>
      <c r="AS9" s="12">
        <f>IFERROR(VLOOKUP(AQ9,[2]DATOS!$B$5:$C$9,2,),"")</f>
        <v>2</v>
      </c>
      <c r="AT9" s="12" t="str">
        <f t="shared" si="5"/>
        <v>MAYOR</v>
      </c>
      <c r="AU9" s="12">
        <f>IFERROR(VLOOKUP(AT9,[2]DATOS!$E$5:$F$9,2,),"")</f>
        <v>4</v>
      </c>
      <c r="AV9" s="11" t="str">
        <f>IFERROR(VLOOKUP(CONCATENATE(AS9:AS17,AU9),[2]DATOS!$J$5:$K$23,2,),"")</f>
        <v>ALTO</v>
      </c>
      <c r="AW9" s="30">
        <f t="shared" si="6"/>
        <v>8</v>
      </c>
      <c r="AX9" s="25"/>
      <c r="AY9" s="32"/>
      <c r="AZ9" s="20"/>
    </row>
    <row r="10" spans="1:52" ht="152.25" customHeight="1" x14ac:dyDescent="0.2">
      <c r="A10" s="5" t="s">
        <v>82</v>
      </c>
      <c r="B10" s="6" t="s">
        <v>83</v>
      </c>
      <c r="C10" s="16" t="s">
        <v>54</v>
      </c>
      <c r="D10" s="8" t="s">
        <v>84</v>
      </c>
      <c r="E10" s="9" t="s">
        <v>56</v>
      </c>
      <c r="F10" s="8" t="s">
        <v>75</v>
      </c>
      <c r="G10" s="10" t="s">
        <v>58</v>
      </c>
      <c r="H10" s="9" t="s">
        <v>59</v>
      </c>
      <c r="I10" s="9">
        <f>IFERROR(VLOOKUP(H10,[1]Formulas!$B$5:$C$9,2,),"")</f>
        <v>3</v>
      </c>
      <c r="J10" s="9" t="s">
        <v>60</v>
      </c>
      <c r="K10" s="9">
        <f>IFERROR(VLOOKUP(J10,[1]Formulas!$E$5:$F$9,2,),"")</f>
        <v>4</v>
      </c>
      <c r="L10" s="11" t="str">
        <f>IFERROR(VLOOKUP(CONCATENATE(I10:I21,K10),[2]DATOS!$J$5:$K$23,2,),"")</f>
        <v>EXTREMO</v>
      </c>
      <c r="M10" s="11">
        <f t="shared" si="0"/>
        <v>12</v>
      </c>
      <c r="N10" s="12" t="s">
        <v>61</v>
      </c>
      <c r="O10" s="8" t="s">
        <v>83</v>
      </c>
      <c r="P10" s="6" t="s">
        <v>62</v>
      </c>
      <c r="Q10" s="13" t="s">
        <v>85</v>
      </c>
      <c r="R10" s="14" t="s">
        <v>78</v>
      </c>
      <c r="S10" s="14" t="s">
        <v>85</v>
      </c>
      <c r="T10" s="8" t="s">
        <v>79</v>
      </c>
      <c r="U10" s="9" t="s">
        <v>64</v>
      </c>
      <c r="V10" s="9" t="s">
        <v>65</v>
      </c>
      <c r="W10" s="9" t="s">
        <v>66</v>
      </c>
      <c r="X10" s="9" t="s">
        <v>80</v>
      </c>
      <c r="Y10" s="9" t="s">
        <v>68</v>
      </c>
      <c r="Z10" s="9" t="s">
        <v>69</v>
      </c>
      <c r="AA10" s="9" t="s">
        <v>70</v>
      </c>
      <c r="AB10" s="12">
        <f>IFERROR(VLOOKUP(U10,[2]DATOS!$AN$5:$AO$20,2,),"")</f>
        <v>15</v>
      </c>
      <c r="AC10" s="12">
        <f>IFERROR(VLOOKUP(V10,[2]DATOS!$AN$5:$AO$20,2,),"")</f>
        <v>15</v>
      </c>
      <c r="AD10" s="12">
        <f>IFERROR(VLOOKUP(W10,[2]DATOS!$AN$5:$AO$20,2,),"")</f>
        <v>15</v>
      </c>
      <c r="AE10" s="12">
        <f>IFERROR(VLOOKUP(X10,[2]DATOS!$AN$5:$AO$20,2,),"")</f>
        <v>15</v>
      </c>
      <c r="AF10" s="12">
        <f>IFERROR(VLOOKUP(Y10,[2]DATOS!$AN$5:$AO$20,2,),"")</f>
        <v>15</v>
      </c>
      <c r="AG10" s="12">
        <f>IFERROR(VLOOKUP(Z10,[2]DATOS!$AN$5:$AO$20,2,),"")</f>
        <v>15</v>
      </c>
      <c r="AH10" s="12">
        <f>IFERROR(VLOOKUP(AA10,[2]DATOS!$AN$5:$AO$20,2,),"")</f>
        <v>10</v>
      </c>
      <c r="AI10" s="12">
        <f t="shared" si="1"/>
        <v>100</v>
      </c>
      <c r="AJ10" s="12" t="str">
        <f t="shared" si="2"/>
        <v>Fuerte</v>
      </c>
      <c r="AK10" s="12" t="s">
        <v>81</v>
      </c>
      <c r="AL10" s="12" t="str">
        <f>IFERROR(VLOOKUP(CONCATENATE(AJ10,"+",AK10),[2]DATOS!$AB$5:$AC$13,2,),"")</f>
        <v>Fuerte</v>
      </c>
      <c r="AM10" s="12">
        <f>IFERROR(VLOOKUP(AL10,[2]DATOS!$AC$5:$AD$13,2,),"")</f>
        <v>100</v>
      </c>
      <c r="AN10" s="15">
        <f t="shared" si="3"/>
        <v>68.75</v>
      </c>
      <c r="AO10" s="12" t="str">
        <f t="shared" si="7"/>
        <v>Moderado</v>
      </c>
      <c r="AP10" s="12">
        <f t="shared" si="8"/>
        <v>1</v>
      </c>
      <c r="AQ10" s="12" t="str">
        <f>IFERROR(IF((AR10-AP10)&lt;=0,"RARA VEZ",VLOOKUP((AR10-AP10),[2]DATOS!$AQ$5:$AR$9,2,0)),"")</f>
        <v>IMPROBABLE</v>
      </c>
      <c r="AR10" s="12">
        <f t="shared" si="4"/>
        <v>3</v>
      </c>
      <c r="AS10" s="12">
        <f>IFERROR(VLOOKUP(AQ10,[2]DATOS!$B$5:$C$9,2,),"")</f>
        <v>2</v>
      </c>
      <c r="AT10" s="12" t="str">
        <f t="shared" si="5"/>
        <v>MAYOR</v>
      </c>
      <c r="AU10" s="12">
        <f>IFERROR(VLOOKUP(AT10,[2]DATOS!$E$5:$F$9,2,),"")</f>
        <v>4</v>
      </c>
      <c r="AV10" s="11" t="str">
        <f>IFERROR(VLOOKUP(CONCATENATE(AS10:AS18,AU10),[2]DATOS!$J$5:$K$23,2,),"")</f>
        <v>ALTO</v>
      </c>
      <c r="AW10" s="30">
        <f t="shared" si="6"/>
        <v>8</v>
      </c>
      <c r="AX10" s="26"/>
      <c r="AY10" s="33"/>
      <c r="AZ10" s="21"/>
    </row>
    <row r="11" spans="1:52" ht="153" x14ac:dyDescent="0.2">
      <c r="A11" s="5" t="s">
        <v>86</v>
      </c>
      <c r="B11" s="6" t="s">
        <v>87</v>
      </c>
      <c r="C11" s="16" t="s">
        <v>54</v>
      </c>
      <c r="D11" s="8" t="s">
        <v>88</v>
      </c>
      <c r="E11" s="9" t="s">
        <v>56</v>
      </c>
      <c r="F11" s="8" t="s">
        <v>75</v>
      </c>
      <c r="G11" s="10" t="s">
        <v>58</v>
      </c>
      <c r="H11" s="9" t="s">
        <v>59</v>
      </c>
      <c r="I11" s="9">
        <f>IFERROR(VLOOKUP(H11,[1]Formulas!$B$5:$C$9,2,),"")</f>
        <v>3</v>
      </c>
      <c r="J11" s="9" t="s">
        <v>60</v>
      </c>
      <c r="K11" s="9">
        <f>IFERROR(VLOOKUP(J11,[1]Formulas!$E$5:$F$9,2,),"")</f>
        <v>4</v>
      </c>
      <c r="L11" s="11" t="str">
        <f>IFERROR(VLOOKUP(CONCATENATE(I11:I22,K11),[2]DATOS!$J$5:$K$23,2,),"")</f>
        <v>EXTREMO</v>
      </c>
      <c r="M11" s="11">
        <f t="shared" si="0"/>
        <v>12</v>
      </c>
      <c r="N11" s="12" t="s">
        <v>61</v>
      </c>
      <c r="O11" s="8" t="s">
        <v>89</v>
      </c>
      <c r="P11" s="6" t="s">
        <v>62</v>
      </c>
      <c r="Q11" s="13" t="s">
        <v>85</v>
      </c>
      <c r="R11" s="14" t="s">
        <v>78</v>
      </c>
      <c r="S11" s="14" t="s">
        <v>85</v>
      </c>
      <c r="T11" s="8" t="s">
        <v>79</v>
      </c>
      <c r="U11" s="9" t="s">
        <v>64</v>
      </c>
      <c r="V11" s="9" t="s">
        <v>65</v>
      </c>
      <c r="W11" s="9" t="s">
        <v>66</v>
      </c>
      <c r="X11" s="9" t="s">
        <v>80</v>
      </c>
      <c r="Y11" s="9" t="s">
        <v>68</v>
      </c>
      <c r="Z11" s="9" t="s">
        <v>69</v>
      </c>
      <c r="AA11" s="9" t="s">
        <v>70</v>
      </c>
      <c r="AB11" s="12">
        <f>IFERROR(VLOOKUP(U11,[2]DATOS!$AN$5:$AO$20,2,),"")</f>
        <v>15</v>
      </c>
      <c r="AC11" s="12">
        <f>IFERROR(VLOOKUP(V11,[2]DATOS!$AN$5:$AO$20,2,),"")</f>
        <v>15</v>
      </c>
      <c r="AD11" s="12">
        <f>IFERROR(VLOOKUP(W11,[2]DATOS!$AN$5:$AO$20,2,),"")</f>
        <v>15</v>
      </c>
      <c r="AE11" s="12">
        <f>IFERROR(VLOOKUP(X11,[2]DATOS!$AN$5:$AO$20,2,),"")</f>
        <v>15</v>
      </c>
      <c r="AF11" s="12">
        <f>IFERROR(VLOOKUP(Y11,[2]DATOS!$AN$5:$AO$20,2,),"")</f>
        <v>15</v>
      </c>
      <c r="AG11" s="12">
        <f>IFERROR(VLOOKUP(Z11,[2]DATOS!$AN$5:$AO$20,2,),"")</f>
        <v>15</v>
      </c>
      <c r="AH11" s="12">
        <f>IFERROR(VLOOKUP(AA11,[2]DATOS!$AN$5:$AO$20,2,),"")</f>
        <v>10</v>
      </c>
      <c r="AI11" s="12">
        <f t="shared" si="1"/>
        <v>100</v>
      </c>
      <c r="AJ11" s="12" t="str">
        <f t="shared" si="2"/>
        <v>Fuerte</v>
      </c>
      <c r="AK11" s="12" t="s">
        <v>81</v>
      </c>
      <c r="AL11" s="12" t="str">
        <f>IFERROR(VLOOKUP(CONCATENATE(AJ11,"+",AK11),[2]DATOS!$AB$5:$AC$13,2,),"")</f>
        <v>Fuerte</v>
      </c>
      <c r="AM11" s="12">
        <f>IFERROR(VLOOKUP(AL11,[2]DATOS!$AC$5:$AD$13,2,),"")</f>
        <v>100</v>
      </c>
      <c r="AN11" s="15">
        <f t="shared" si="3"/>
        <v>64.285714285714292</v>
      </c>
      <c r="AO11" s="12" t="str">
        <f t="shared" si="7"/>
        <v>Moderado</v>
      </c>
      <c r="AP11" s="12">
        <f t="shared" si="8"/>
        <v>1</v>
      </c>
      <c r="AQ11" s="12" t="str">
        <f>IFERROR(IF((AR11-AP11)&lt;=0,"RARA VEZ",VLOOKUP((AR11-AP11),[2]DATOS!$AQ$5:$AR$9,2,0)),"")</f>
        <v>IMPROBABLE</v>
      </c>
      <c r="AR11" s="12">
        <f t="shared" si="4"/>
        <v>3</v>
      </c>
      <c r="AS11" s="12">
        <f>IFERROR(VLOOKUP(AQ11,[2]DATOS!$B$5:$C$9,2,),"")</f>
        <v>2</v>
      </c>
      <c r="AT11" s="12" t="str">
        <f t="shared" si="5"/>
        <v>MAYOR</v>
      </c>
      <c r="AU11" s="12">
        <f>IFERROR(VLOOKUP(AT11,[2]DATOS!$E$5:$F$9,2,),"")</f>
        <v>4</v>
      </c>
      <c r="AV11" s="11" t="str">
        <f>IFERROR(VLOOKUP(CONCATENATE(AS11:AS19,AU11),[2]DATOS!$J$5:$K$23,2,),"")</f>
        <v>ALTO</v>
      </c>
      <c r="AW11" s="30">
        <f t="shared" si="6"/>
        <v>8</v>
      </c>
      <c r="AX11" s="26"/>
      <c r="AY11" s="34"/>
      <c r="AZ11" s="21"/>
    </row>
    <row r="12" spans="1:52" ht="205.5" customHeight="1" x14ac:dyDescent="0.2">
      <c r="A12" s="5" t="s">
        <v>90</v>
      </c>
      <c r="B12" s="6" t="s">
        <v>91</v>
      </c>
      <c r="C12" s="16" t="s">
        <v>54</v>
      </c>
      <c r="D12" s="8" t="s">
        <v>55</v>
      </c>
      <c r="E12" s="9" t="s">
        <v>56</v>
      </c>
      <c r="F12" s="8" t="s">
        <v>75</v>
      </c>
      <c r="G12" s="10" t="s">
        <v>58</v>
      </c>
      <c r="H12" s="9" t="s">
        <v>59</v>
      </c>
      <c r="I12" s="9">
        <f>IFERROR(VLOOKUP(H12,[1]Formulas!$B$5:$C$9,2,),"")</f>
        <v>3</v>
      </c>
      <c r="J12" s="9" t="s">
        <v>60</v>
      </c>
      <c r="K12" s="9">
        <f>IFERROR(VLOOKUP(J12,[1]Formulas!$E$5:$F$9,2,),"")</f>
        <v>4</v>
      </c>
      <c r="L12" s="11" t="str">
        <f>IFERROR(VLOOKUP(CONCATENATE(I12:I22,K12),[2]DATOS!$J$5:$K$23,2,),"")</f>
        <v>EXTREMO</v>
      </c>
      <c r="M12" s="11">
        <f t="shared" si="0"/>
        <v>12</v>
      </c>
      <c r="N12" s="12" t="s">
        <v>61</v>
      </c>
      <c r="O12" s="8" t="s">
        <v>92</v>
      </c>
      <c r="P12" s="6" t="s">
        <v>62</v>
      </c>
      <c r="Q12" s="13" t="s">
        <v>85</v>
      </c>
      <c r="R12" s="14" t="s">
        <v>78</v>
      </c>
      <c r="S12" s="14" t="s">
        <v>85</v>
      </c>
      <c r="T12" s="8" t="s">
        <v>63</v>
      </c>
      <c r="U12" s="9" t="s">
        <v>64</v>
      </c>
      <c r="V12" s="9" t="s">
        <v>65</v>
      </c>
      <c r="W12" s="9" t="s">
        <v>66</v>
      </c>
      <c r="X12" s="9" t="s">
        <v>67</v>
      </c>
      <c r="Y12" s="9" t="s">
        <v>68</v>
      </c>
      <c r="Z12" s="9" t="s">
        <v>69</v>
      </c>
      <c r="AA12" s="9" t="s">
        <v>70</v>
      </c>
      <c r="AB12" s="12">
        <f>IFERROR(VLOOKUP(U12,[2]DATOS!$AN$5:$AO$20,2,),"")</f>
        <v>15</v>
      </c>
      <c r="AC12" s="12">
        <f>IFERROR(VLOOKUP(V12,[2]DATOS!$AN$5:$AO$20,2,),"")</f>
        <v>15</v>
      </c>
      <c r="AD12" s="12">
        <f>IFERROR(VLOOKUP(W12,[2]DATOS!$AN$5:$AO$20,2,),"")</f>
        <v>15</v>
      </c>
      <c r="AE12" s="12">
        <f>IFERROR(VLOOKUP(X12,[2]DATOS!$AN$5:$AO$20,2,),"")</f>
        <v>10</v>
      </c>
      <c r="AF12" s="12">
        <f>IFERROR(VLOOKUP(Y12,[2]DATOS!$AN$5:$AO$20,2,),"")</f>
        <v>15</v>
      </c>
      <c r="AG12" s="12">
        <f>IFERROR(VLOOKUP(Z12,[2]DATOS!$AN$5:$AO$20,2,),"")</f>
        <v>15</v>
      </c>
      <c r="AH12" s="12">
        <f>IFERROR(VLOOKUP(AA12,[2]DATOS!$AN$5:$AO$20,2,),"")</f>
        <v>10</v>
      </c>
      <c r="AI12" s="12">
        <f t="shared" si="1"/>
        <v>95</v>
      </c>
      <c r="AJ12" s="12" t="str">
        <f>+IF(AI12&gt;=96,"Fuerte",IF(AND(AI12&lt;96,AI12&gt;=86),"Moderado",IF(AI12&lt;=85,"Débil")))</f>
        <v>Moderado</v>
      </c>
      <c r="AK12" s="12" t="s">
        <v>71</v>
      </c>
      <c r="AL12" s="12" t="str">
        <f>IFERROR(VLOOKUP(CONCATENATE(AJ12,"+",AK12),[2]DATOS!$AB$5:$AC$13,2,),"")</f>
        <v>Moderado</v>
      </c>
      <c r="AM12" s="12">
        <f>IFERROR(VLOOKUP(AL12,[2]DATOS!$AC$5:$AD$13,2,),"")</f>
        <v>50</v>
      </c>
      <c r="AN12" s="15">
        <f t="shared" si="3"/>
        <v>58.333333333333336</v>
      </c>
      <c r="AO12" s="12" t="str">
        <f t="shared" si="7"/>
        <v>Moderado</v>
      </c>
      <c r="AP12" s="12">
        <f t="shared" si="8"/>
        <v>1</v>
      </c>
      <c r="AQ12" s="12" t="str">
        <f>IFERROR(IF((AR12-AP12)&lt;=0,"RARA VEZ",VLOOKUP((AR12-AP12),[2]DATOS!$AQ$5:$AR$9,2,0)),"")</f>
        <v>IMPROBABLE</v>
      </c>
      <c r="AR12" s="12">
        <f t="shared" si="4"/>
        <v>3</v>
      </c>
      <c r="AS12" s="12">
        <f>IFERROR(VLOOKUP(AQ12,[2]DATOS!$B$5:$C$9,2,),"")</f>
        <v>2</v>
      </c>
      <c r="AT12" s="12" t="str">
        <f t="shared" si="5"/>
        <v>MAYOR</v>
      </c>
      <c r="AU12" s="12">
        <f>IFERROR(VLOOKUP(AT12,[2]DATOS!$E$5:$F$9,2,),"")</f>
        <v>4</v>
      </c>
      <c r="AV12" s="11" t="str">
        <f>IFERROR(VLOOKUP(CONCATENATE(AS12:AS20,AU12),[2]DATOS!$J$5:$K$23,2,),"")</f>
        <v>ALTO</v>
      </c>
      <c r="AW12" s="30">
        <f t="shared" si="6"/>
        <v>8</v>
      </c>
      <c r="AX12" s="26"/>
      <c r="AY12" s="34"/>
      <c r="AZ12" s="22"/>
    </row>
    <row r="13" spans="1:52" ht="180" customHeight="1" x14ac:dyDescent="0.25">
      <c r="A13" s="5" t="s">
        <v>93</v>
      </c>
      <c r="B13" s="6" t="s">
        <v>94</v>
      </c>
      <c r="C13" s="16" t="s">
        <v>54</v>
      </c>
      <c r="D13" s="8" t="s">
        <v>95</v>
      </c>
      <c r="E13" s="9" t="s">
        <v>56</v>
      </c>
      <c r="F13" s="8" t="s">
        <v>96</v>
      </c>
      <c r="G13" s="10" t="s">
        <v>58</v>
      </c>
      <c r="H13" s="9" t="s">
        <v>59</v>
      </c>
      <c r="I13" s="9">
        <f>IFERROR(VLOOKUP(H13,[1]Formulas!$B$5:$C$9,2,),"")</f>
        <v>3</v>
      </c>
      <c r="J13" s="9" t="s">
        <v>60</v>
      </c>
      <c r="K13" s="9">
        <f>IFERROR(VLOOKUP(J13,[1]Formulas!$E$5:$F$9,2,),"")</f>
        <v>4</v>
      </c>
      <c r="L13" s="11" t="str">
        <f>IFERROR(VLOOKUP(CONCATENATE(I13:I22,K13),[2]DATOS!$J$5:$K$23,2,),"")</f>
        <v>EXTREMO</v>
      </c>
      <c r="M13" s="11">
        <f t="shared" si="0"/>
        <v>12</v>
      </c>
      <c r="N13" s="12" t="s">
        <v>61</v>
      </c>
      <c r="O13" s="8" t="s">
        <v>94</v>
      </c>
      <c r="P13" s="6" t="s">
        <v>62</v>
      </c>
      <c r="Q13" s="13" t="s">
        <v>85</v>
      </c>
      <c r="R13" s="14" t="s">
        <v>78</v>
      </c>
      <c r="S13" s="14" t="s">
        <v>85</v>
      </c>
      <c r="T13" s="8" t="s">
        <v>79</v>
      </c>
      <c r="U13" s="9" t="s">
        <v>64</v>
      </c>
      <c r="V13" s="9" t="s">
        <v>65</v>
      </c>
      <c r="W13" s="9" t="s">
        <v>66</v>
      </c>
      <c r="X13" s="9" t="s">
        <v>67</v>
      </c>
      <c r="Y13" s="9" t="s">
        <v>68</v>
      </c>
      <c r="Z13" s="9" t="s">
        <v>69</v>
      </c>
      <c r="AA13" s="9" t="s">
        <v>70</v>
      </c>
      <c r="AB13" s="12">
        <f>IFERROR(VLOOKUP(U13,[2]DATOS!$AN$5:$AO$20,2,),"")</f>
        <v>15</v>
      </c>
      <c r="AC13" s="12">
        <f>IFERROR(VLOOKUP(V13,[2]DATOS!$AN$5:$AO$20,2,),"")</f>
        <v>15</v>
      </c>
      <c r="AD13" s="12">
        <f>IFERROR(VLOOKUP(W13,[2]DATOS!$AN$5:$AO$20,2,),"")</f>
        <v>15</v>
      </c>
      <c r="AE13" s="12">
        <f>IFERROR(VLOOKUP(X13,[2]DATOS!$AN$5:$AO$20,2,),"")</f>
        <v>10</v>
      </c>
      <c r="AF13" s="12">
        <f>IFERROR(VLOOKUP(Y13,[2]DATOS!$AN$5:$AO$20,2,),"")</f>
        <v>15</v>
      </c>
      <c r="AG13" s="12">
        <f>IFERROR(VLOOKUP(Z13,[2]DATOS!$AN$5:$AO$20,2,),"")</f>
        <v>15</v>
      </c>
      <c r="AH13" s="12">
        <f>IFERROR(VLOOKUP(AA13,[2]DATOS!$AN$5:$AO$20,2,),"")</f>
        <v>10</v>
      </c>
      <c r="AI13" s="12">
        <f t="shared" si="1"/>
        <v>95</v>
      </c>
      <c r="AJ13" s="12" t="str">
        <f>+IF(AI13&gt;=96,"Fuerte",IF(AND(AI13&lt;96,AI13&gt;=86),"Moderado",IF(AI13&lt;=85,"Débil")))</f>
        <v>Moderado</v>
      </c>
      <c r="AK13" s="12" t="s">
        <v>71</v>
      </c>
      <c r="AL13" s="12" t="str">
        <f>IFERROR(VLOOKUP(CONCATENATE(AJ13,"+",AK13),[2]DATOS!$AB$5:$AC$13,2,),"")</f>
        <v>Moderado</v>
      </c>
      <c r="AM13" s="12">
        <f>IFERROR(VLOOKUP(AL13,[2]DATOS!$AC$5:$AD$13,2,),"")</f>
        <v>50</v>
      </c>
      <c r="AN13" s="15">
        <f t="shared" si="3"/>
        <v>60</v>
      </c>
      <c r="AO13" s="12" t="str">
        <f t="shared" si="7"/>
        <v>Moderado</v>
      </c>
      <c r="AP13" s="12">
        <f t="shared" si="8"/>
        <v>1</v>
      </c>
      <c r="AQ13" s="12" t="str">
        <f>IFERROR(IF((AR13-AP13)&lt;=0,"RARA VEZ",VLOOKUP((AR13-AP13),[2]DATOS!$AQ$5:$AR$9,2,0)),"")</f>
        <v>IMPROBABLE</v>
      </c>
      <c r="AR13" s="12">
        <f t="shared" si="4"/>
        <v>3</v>
      </c>
      <c r="AS13" s="12">
        <f>IFERROR(VLOOKUP(AQ13,[2]DATOS!$B$5:$C$9,2,),"")</f>
        <v>2</v>
      </c>
      <c r="AT13" s="12" t="str">
        <f t="shared" si="5"/>
        <v>MAYOR</v>
      </c>
      <c r="AU13" s="12">
        <f>IFERROR(VLOOKUP(AT13,[2]DATOS!$E$5:$F$9,2,),"")</f>
        <v>4</v>
      </c>
      <c r="AV13" s="11" t="str">
        <f>IFERROR(VLOOKUP(CONCATENATE(AS13:AS22,AU13),[2]DATOS!$J$5:$K$23,2,),"")</f>
        <v>ALTO</v>
      </c>
      <c r="AW13" s="30">
        <f t="shared" si="6"/>
        <v>8</v>
      </c>
      <c r="AX13" s="27"/>
      <c r="AY13" s="32"/>
      <c r="AZ13" s="35"/>
    </row>
    <row r="14" spans="1:52" s="59" customFormat="1" ht="140.25" x14ac:dyDescent="0.2">
      <c r="A14" s="46" t="s">
        <v>106</v>
      </c>
      <c r="B14" s="46" t="s">
        <v>97</v>
      </c>
      <c r="C14" s="47" t="s">
        <v>98</v>
      </c>
      <c r="D14" s="48" t="s">
        <v>99</v>
      </c>
      <c r="E14" s="49" t="s">
        <v>56</v>
      </c>
      <c r="F14" s="48" t="s">
        <v>129</v>
      </c>
      <c r="G14" s="48" t="s">
        <v>100</v>
      </c>
      <c r="H14" s="49" t="s">
        <v>59</v>
      </c>
      <c r="I14" s="49">
        <v>3</v>
      </c>
      <c r="J14" s="49" t="s">
        <v>60</v>
      </c>
      <c r="K14" s="49">
        <v>4</v>
      </c>
      <c r="L14" s="50" t="str">
        <f>IFERROR(VLOOKUP(CONCATENATE(I14:I23,K14),[2]DATOS!$J$5:$K$23,2,),"")</f>
        <v>EXTREMO</v>
      </c>
      <c r="M14" s="50">
        <v>12</v>
      </c>
      <c r="N14" s="49" t="s">
        <v>61</v>
      </c>
      <c r="O14" s="48" t="s">
        <v>101</v>
      </c>
      <c r="P14" s="51" t="s">
        <v>102</v>
      </c>
      <c r="Q14" s="52" t="s">
        <v>126</v>
      </c>
      <c r="R14" s="53" t="s">
        <v>127</v>
      </c>
      <c r="S14" s="52" t="s">
        <v>126</v>
      </c>
      <c r="T14" s="48" t="s">
        <v>63</v>
      </c>
      <c r="U14" s="49" t="s">
        <v>64</v>
      </c>
      <c r="V14" s="49" t="s">
        <v>65</v>
      </c>
      <c r="W14" s="49" t="s">
        <v>103</v>
      </c>
      <c r="X14" s="49" t="s">
        <v>67</v>
      </c>
      <c r="Y14" s="49" t="s">
        <v>68</v>
      </c>
      <c r="Z14" s="49" t="s">
        <v>69</v>
      </c>
      <c r="AA14" s="49" t="s">
        <v>70</v>
      </c>
      <c r="AB14" s="49">
        <v>15</v>
      </c>
      <c r="AC14" s="49">
        <v>15</v>
      </c>
      <c r="AD14" s="49">
        <v>0</v>
      </c>
      <c r="AE14" s="49">
        <v>10</v>
      </c>
      <c r="AF14" s="49">
        <v>15</v>
      </c>
      <c r="AG14" s="49">
        <v>0</v>
      </c>
      <c r="AH14" s="49">
        <v>10</v>
      </c>
      <c r="AI14" s="49">
        <f>SUM(AB14:AH14)</f>
        <v>65</v>
      </c>
      <c r="AJ14" s="49" t="s">
        <v>104</v>
      </c>
      <c r="AK14" s="49" t="s">
        <v>104</v>
      </c>
      <c r="AL14" s="49" t="s">
        <v>104</v>
      </c>
      <c r="AM14" s="49">
        <v>0</v>
      </c>
      <c r="AN14" s="54">
        <f t="shared" si="3"/>
        <v>62.5</v>
      </c>
      <c r="AO14" s="49" t="s">
        <v>71</v>
      </c>
      <c r="AP14" s="49">
        <v>1</v>
      </c>
      <c r="AQ14" s="49" t="s">
        <v>105</v>
      </c>
      <c r="AR14" s="49">
        <v>3</v>
      </c>
      <c r="AS14" s="49">
        <v>2</v>
      </c>
      <c r="AT14" s="49" t="str">
        <f t="shared" si="5"/>
        <v>MAYOR</v>
      </c>
      <c r="AU14" s="49">
        <v>3</v>
      </c>
      <c r="AV14" s="50" t="str">
        <f>IFERROR(VLOOKUP(CONCATENATE(AS14:AS23,AU14),[2]DATOS!$J$5:$K$23,2,),"")</f>
        <v>MODERADO</v>
      </c>
      <c r="AW14" s="55">
        <f t="shared" si="6"/>
        <v>6</v>
      </c>
      <c r="AX14" s="56"/>
      <c r="AY14" s="57"/>
      <c r="AZ14" s="58"/>
    </row>
    <row r="15" spans="1:52" s="59" customFormat="1" ht="233.25" customHeight="1" x14ac:dyDescent="0.2">
      <c r="A15" s="46" t="s">
        <v>106</v>
      </c>
      <c r="B15" s="51" t="s">
        <v>107</v>
      </c>
      <c r="C15" s="47" t="s">
        <v>108</v>
      </c>
      <c r="D15" s="48" t="s">
        <v>109</v>
      </c>
      <c r="E15" s="49" t="s">
        <v>56</v>
      </c>
      <c r="F15" s="60" t="s">
        <v>128</v>
      </c>
      <c r="G15" s="48" t="s">
        <v>110</v>
      </c>
      <c r="H15" s="49" t="s">
        <v>111</v>
      </c>
      <c r="I15" s="49">
        <f>IFERROR(VLOOKUP(H15,[1]Formulas!$B$5:$C$9,2,),"")</f>
        <v>4</v>
      </c>
      <c r="J15" s="49" t="s">
        <v>60</v>
      </c>
      <c r="K15" s="49">
        <f>IFERROR(VLOOKUP(J15,[1]Formulas!$E$5:$F$9,2,),"")</f>
        <v>4</v>
      </c>
      <c r="L15" s="50" t="str">
        <f>IFERROR(VLOOKUP(CONCATENATE(I15:I22,K15),[2]DATOS!$J$5:$K$23,2,),"")</f>
        <v>EXTREMO</v>
      </c>
      <c r="M15" s="50">
        <f>IFERROR(K15*I15,"")</f>
        <v>16</v>
      </c>
      <c r="N15" s="49" t="s">
        <v>61</v>
      </c>
      <c r="O15" s="48" t="s">
        <v>130</v>
      </c>
      <c r="P15" s="51" t="s">
        <v>62</v>
      </c>
      <c r="Q15" s="52" t="s">
        <v>131</v>
      </c>
      <c r="R15" s="53" t="s">
        <v>135</v>
      </c>
      <c r="S15" s="52" t="s">
        <v>131</v>
      </c>
      <c r="T15" s="48" t="s">
        <v>79</v>
      </c>
      <c r="U15" s="49" t="s">
        <v>64</v>
      </c>
      <c r="V15" s="49" t="s">
        <v>65</v>
      </c>
      <c r="W15" s="49" t="s">
        <v>66</v>
      </c>
      <c r="X15" s="49" t="s">
        <v>80</v>
      </c>
      <c r="Y15" s="49" t="s">
        <v>68</v>
      </c>
      <c r="Z15" s="49" t="s">
        <v>69</v>
      </c>
      <c r="AA15" s="49" t="s">
        <v>70</v>
      </c>
      <c r="AB15" s="49">
        <f>IFERROR(VLOOKUP(U15,[2]DATOS!$AN$5:$AO$20,2,),"")</f>
        <v>15</v>
      </c>
      <c r="AC15" s="49">
        <f>IFERROR(VLOOKUP(V15,[2]DATOS!$AN$5:$AO$20,2,),"")</f>
        <v>15</v>
      </c>
      <c r="AD15" s="49">
        <f>IFERROR(VLOOKUP(W15,[2]DATOS!$AN$5:$AO$20,2,),"")</f>
        <v>15</v>
      </c>
      <c r="AE15" s="49">
        <f>IFERROR(VLOOKUP(X15,[2]DATOS!$AN$5:$AO$20,2,),"")</f>
        <v>15</v>
      </c>
      <c r="AF15" s="49">
        <f>IFERROR(VLOOKUP(Y15,[2]DATOS!$AN$5:$AO$20,2,),"")</f>
        <v>15</v>
      </c>
      <c r="AG15" s="49">
        <f>IFERROR(VLOOKUP(Z15,[2]DATOS!$AN$5:$AO$20,2,),"")</f>
        <v>15</v>
      </c>
      <c r="AH15" s="49">
        <f>IFERROR(VLOOKUP(AA15,[2]DATOS!$AN$5:$AO$20,2,),"")</f>
        <v>10</v>
      </c>
      <c r="AI15" s="49">
        <f>+SUM(AB15:AH15)</f>
        <v>100</v>
      </c>
      <c r="AJ15" s="49" t="str">
        <f>+IF(AI15&gt;=96,"Fuerte",IF(AND(AI15&lt;96,AI15&gt;=86),"Moderado",IF(AI15&lt;=85,"Débil")))</f>
        <v>Fuerte</v>
      </c>
      <c r="AK15" s="49" t="s">
        <v>81</v>
      </c>
      <c r="AL15" s="49" t="str">
        <f>IFERROR(VLOOKUP(CONCATENATE(AJ15,"+",AK15),[2]DATOS!$AB$5:$AC$13,2,),"")</f>
        <v>Fuerte</v>
      </c>
      <c r="AM15" s="49">
        <f>IFERROR(VLOOKUP(AL15,[2]DATOS!$AC$5:$AD$13,2,),"")</f>
        <v>100</v>
      </c>
      <c r="AN15" s="54">
        <f t="shared" si="3"/>
        <v>83.333333333333329</v>
      </c>
      <c r="AO15" s="49" t="str">
        <f>+IF(AN15="","",IF(AN15=100,"Fuerte",IF(AND(AN15&lt;100,AN15&gt;=50),"Moderado",IF(AN15&lt;50,"Débil"))))</f>
        <v>Moderado</v>
      </c>
      <c r="AP15" s="49">
        <f>+IF(AO15="","",IF(AO15="Fuerte",2,IF(AO15="Moderado",1,IF(AO15="Débil",0))))</f>
        <v>1</v>
      </c>
      <c r="AQ15" s="49" t="str">
        <f>IFERROR(IF((AR15-AP15)&lt;=0,"RARA VEZ",VLOOKUP((AR15-AP15),[2]DATOS!$AQ$5:$AR$9,2,0)),"")</f>
        <v>POSIBLE</v>
      </c>
      <c r="AR15" s="49">
        <f>+I15</f>
        <v>4</v>
      </c>
      <c r="AS15" s="49">
        <f>IFERROR(VLOOKUP(AQ15,[2]DATOS!$B$5:$C$9,2,),"")</f>
        <v>3</v>
      </c>
      <c r="AT15" s="49" t="str">
        <f t="shared" si="5"/>
        <v>MAYOR</v>
      </c>
      <c r="AU15" s="49">
        <f>IFERROR(VLOOKUP(AT15,[2]DATOS!$E$5:$F$9,2,),"")</f>
        <v>4</v>
      </c>
      <c r="AV15" s="50" t="str">
        <f>IFERROR(VLOOKUP(CONCATENATE(AS15:AS22,AU15),[2]DATOS!$J$5:$K$23,2,),"")</f>
        <v>EXTREMO</v>
      </c>
      <c r="AW15" s="55">
        <f t="shared" si="6"/>
        <v>12</v>
      </c>
      <c r="AX15" s="61"/>
      <c r="AY15" s="62"/>
      <c r="AZ15" s="63"/>
    </row>
    <row r="16" spans="1:52" ht="114.75" x14ac:dyDescent="0.2">
      <c r="A16" s="5" t="s">
        <v>112</v>
      </c>
      <c r="B16" s="5" t="s">
        <v>97</v>
      </c>
      <c r="C16" s="7" t="s">
        <v>113</v>
      </c>
      <c r="D16" s="10" t="s">
        <v>115</v>
      </c>
      <c r="E16" s="9" t="s">
        <v>56</v>
      </c>
      <c r="F16" s="8" t="s">
        <v>114</v>
      </c>
      <c r="G16" s="10" t="s">
        <v>132</v>
      </c>
      <c r="H16" s="9" t="s">
        <v>111</v>
      </c>
      <c r="I16" s="9">
        <f>IFERROR(VLOOKUP(H16,[1]Formulas!$B$5:$C$9,2,),"")</f>
        <v>4</v>
      </c>
      <c r="J16" s="9" t="s">
        <v>60</v>
      </c>
      <c r="K16" s="9">
        <f>IFERROR(VLOOKUP(J16,[1]Formulas!$E$5:$F$9,2,),"")</f>
        <v>4</v>
      </c>
      <c r="L16" s="11" t="str">
        <f>IFERROR(VLOOKUP(CONCATENATE(I16:I24,K16),[2]DATOS!$J$5:$K$23,2,),"")</f>
        <v>EXTREMO</v>
      </c>
      <c r="M16" s="11">
        <f t="shared" ref="M16:M17" si="9">IFERROR(K16*I16,"")</f>
        <v>16</v>
      </c>
      <c r="N16" s="12" t="s">
        <v>61</v>
      </c>
      <c r="O16" s="5" t="s">
        <v>133</v>
      </c>
      <c r="P16" s="6" t="s">
        <v>62</v>
      </c>
      <c r="Q16" s="14" t="s">
        <v>134</v>
      </c>
      <c r="R16" s="14" t="s">
        <v>78</v>
      </c>
      <c r="S16" s="14" t="s">
        <v>116</v>
      </c>
      <c r="T16" s="8" t="s">
        <v>79</v>
      </c>
      <c r="U16" s="9" t="s">
        <v>64</v>
      </c>
      <c r="V16" s="9" t="s">
        <v>65</v>
      </c>
      <c r="W16" s="9" t="s">
        <v>66</v>
      </c>
      <c r="X16" s="9" t="s">
        <v>80</v>
      </c>
      <c r="Y16" s="9" t="s">
        <v>68</v>
      </c>
      <c r="Z16" s="9" t="s">
        <v>69</v>
      </c>
      <c r="AA16" s="9" t="s">
        <v>70</v>
      </c>
      <c r="AB16" s="12">
        <f>IFERROR(VLOOKUP(U16,[2]DATOS!$AN$5:$AO$20,2,),"")</f>
        <v>15</v>
      </c>
      <c r="AC16" s="12">
        <f>IFERROR(VLOOKUP(V16,[2]DATOS!$AN$5:$AO$20,2,),"")</f>
        <v>15</v>
      </c>
      <c r="AD16" s="12">
        <f>IFERROR(VLOOKUP(W16,[2]DATOS!$AN$5:$AO$20,2,),"")</f>
        <v>15</v>
      </c>
      <c r="AE16" s="12">
        <f>IFERROR(VLOOKUP(X16,[2]DATOS!$AN$5:$AO$20,2,),"")</f>
        <v>15</v>
      </c>
      <c r="AF16" s="12">
        <f>IFERROR(VLOOKUP(Y16,[2]DATOS!$AN$5:$AO$20,2,),"")</f>
        <v>15</v>
      </c>
      <c r="AG16" s="12">
        <f>IFERROR(VLOOKUP(Z16,[2]DATOS!$AN$5:$AO$20,2,),"")</f>
        <v>15</v>
      </c>
      <c r="AH16" s="12">
        <f>IFERROR(VLOOKUP(AA16,[2]DATOS!$AN$5:$AO$20,2,),"")</f>
        <v>10</v>
      </c>
      <c r="AI16" s="12">
        <f>+SUM(AB16:AH16)</f>
        <v>100</v>
      </c>
      <c r="AJ16" s="12" t="str">
        <f>+IF(AI16&gt;=96,"Fuerte",IF(AND(AI16&lt;96,AI16&gt;=86),"Moderado",IF(AI16&lt;=85,"Débil")))</f>
        <v>Fuerte</v>
      </c>
      <c r="AK16" s="12" t="s">
        <v>81</v>
      </c>
      <c r="AL16" s="12" t="str">
        <f>IFERROR(VLOOKUP(CONCATENATE(AJ16,"+",AK16),[2]DATOS!$AB$5:$AC$13,2,),"")</f>
        <v>Fuerte</v>
      </c>
      <c r="AM16" s="12">
        <f>IFERROR(VLOOKUP(AL16,[2]DATOS!$AC$5:$AD$13,2,),"")</f>
        <v>100</v>
      </c>
      <c r="AN16" s="15">
        <f t="shared" si="3"/>
        <v>75</v>
      </c>
      <c r="AO16" s="12" t="str">
        <f>+IF(AN16="","",IF(AN16=100,"Fuerte",IF(AND(AN16&lt;100,AN16&gt;=50),"Moderado",IF(AN16&lt;50,"Débil"))))</f>
        <v>Moderado</v>
      </c>
      <c r="AP16" s="16">
        <f>+IF(AO16="","",IF(AO16="Fuerte",2,IF(AO16="Moderado",1,IF(AO16="Débil",0))))</f>
        <v>1</v>
      </c>
      <c r="AQ16" s="12" t="str">
        <f>IFERROR(IF((AR16-AP16)&lt;=0,"RARA VEZ",VLOOKUP((AR16-AP16),[2]DATOS!$AQ$5:$AR$9,2,0)),"")</f>
        <v>POSIBLE</v>
      </c>
      <c r="AR16" s="12">
        <f>+I16</f>
        <v>4</v>
      </c>
      <c r="AS16" s="12">
        <f>IFERROR(VLOOKUP(AQ16,[2]DATOS!$B$5:$C$9,2,),"")</f>
        <v>3</v>
      </c>
      <c r="AT16" s="12" t="str">
        <f t="shared" si="5"/>
        <v>MAYOR</v>
      </c>
      <c r="AU16" s="12">
        <f>IFERROR(VLOOKUP(AT16,[2]DATOS!$E$5:$F$9,2,),"")</f>
        <v>4</v>
      </c>
      <c r="AV16" s="11" t="str">
        <f>IFERROR(VLOOKUP(CONCATENATE(AS16:AS24,AU16),[2]DATOS!$J$5:$K$23,2,),"")</f>
        <v>EXTREMO</v>
      </c>
      <c r="AW16" s="30">
        <f t="shared" si="6"/>
        <v>12</v>
      </c>
      <c r="AX16" s="37"/>
      <c r="AY16" s="33"/>
      <c r="AZ16" s="21"/>
    </row>
    <row r="17" spans="1:52" ht="63.75" x14ac:dyDescent="0.2">
      <c r="A17" s="5" t="s">
        <v>117</v>
      </c>
      <c r="B17" s="5" t="s">
        <v>118</v>
      </c>
      <c r="C17" s="17" t="s">
        <v>119</v>
      </c>
      <c r="D17" s="8" t="s">
        <v>120</v>
      </c>
      <c r="E17" s="9" t="s">
        <v>56</v>
      </c>
      <c r="F17" s="8" t="s">
        <v>121</v>
      </c>
      <c r="G17" s="10" t="s">
        <v>122</v>
      </c>
      <c r="H17" s="9" t="s">
        <v>111</v>
      </c>
      <c r="I17" s="9">
        <f>IFERROR(VLOOKUP(H17,[1]Formulas!$B$5:$C$9,2,),"")</f>
        <v>4</v>
      </c>
      <c r="J17" s="9" t="s">
        <v>60</v>
      </c>
      <c r="K17" s="9">
        <f>IFERROR(VLOOKUP(J17,[1]Formulas!$E$5:$F$9,2,),"")</f>
        <v>4</v>
      </c>
      <c r="L17" s="11" t="str">
        <f>IFERROR(VLOOKUP(CONCATENATE(I17:I23,K17),[2]DATOS!$J$5:$K$23,2,),"")</f>
        <v>EXTREMO</v>
      </c>
      <c r="M17" s="11">
        <f t="shared" si="9"/>
        <v>16</v>
      </c>
      <c r="N17" s="12" t="s">
        <v>61</v>
      </c>
      <c r="O17" s="5" t="s">
        <v>123</v>
      </c>
      <c r="P17" s="6" t="s">
        <v>62</v>
      </c>
      <c r="Q17" s="14" t="s">
        <v>124</v>
      </c>
      <c r="R17" s="14" t="s">
        <v>125</v>
      </c>
      <c r="S17" s="14" t="s">
        <v>124</v>
      </c>
      <c r="T17" s="8" t="s">
        <v>63</v>
      </c>
      <c r="U17" s="9" t="s">
        <v>64</v>
      </c>
      <c r="V17" s="9" t="s">
        <v>65</v>
      </c>
      <c r="W17" s="9" t="s">
        <v>66</v>
      </c>
      <c r="X17" s="9" t="s">
        <v>67</v>
      </c>
      <c r="Y17" s="9" t="s">
        <v>68</v>
      </c>
      <c r="Z17" s="9" t="s">
        <v>69</v>
      </c>
      <c r="AA17" s="9" t="s">
        <v>70</v>
      </c>
      <c r="AB17" s="12">
        <f>IFERROR(VLOOKUP(U17,[2]DATOS!$AN$5:$AO$20,2,),"")</f>
        <v>15</v>
      </c>
      <c r="AC17" s="12">
        <f>IFERROR(VLOOKUP(V17,[2]DATOS!$AN$5:$AO$20,2,),"")</f>
        <v>15</v>
      </c>
      <c r="AD17" s="12">
        <f>IFERROR(VLOOKUP(W17,[2]DATOS!$AN$5:$AO$20,2,),"")</f>
        <v>15</v>
      </c>
      <c r="AE17" s="12">
        <f>IFERROR(VLOOKUP(X17,[2]DATOS!$AN$5:$AO$20,2,),"")</f>
        <v>10</v>
      </c>
      <c r="AF17" s="12">
        <f>IFERROR(VLOOKUP(Y17,[2]DATOS!$AN$5:$AO$20,2,),"")</f>
        <v>15</v>
      </c>
      <c r="AG17" s="12">
        <f>IFERROR(VLOOKUP(Z17,[2]DATOS!$AN$5:$AO$20,2,),"")</f>
        <v>15</v>
      </c>
      <c r="AH17" s="12">
        <f>IFERROR(VLOOKUP(AA17,[2]DATOS!$AN$5:$AO$20,2,),"")</f>
        <v>10</v>
      </c>
      <c r="AI17" s="12">
        <f t="shared" ref="AI17" si="10">+SUM(AB17:AH17)</f>
        <v>95</v>
      </c>
      <c r="AJ17" s="12" t="str">
        <f t="shared" ref="AJ17" si="11">+IF(AI17&gt;=96,"Fuerte",IF(AND(AI17&lt;96,AI17&gt;=86),"Moderado",IF(AI17&lt;=85,"Débil")))</f>
        <v>Moderado</v>
      </c>
      <c r="AK17" s="12" t="s">
        <v>81</v>
      </c>
      <c r="AL17" s="12" t="str">
        <f>IFERROR(VLOOKUP(CONCATENATE(AJ17,"+",AK17),[2]DATOS!$AB$5:$AC$13,2,),"")</f>
        <v>Moderado</v>
      </c>
      <c r="AM17" s="12">
        <f>IFERROR(VLOOKUP(AL17,[2]DATOS!$AC$5:$AD$13,2,),"")</f>
        <v>50</v>
      </c>
      <c r="AN17" s="15">
        <f t="shared" si="3"/>
        <v>50</v>
      </c>
      <c r="AO17" s="12" t="str">
        <f t="shared" ref="AO17" si="12">+IF(AN17="","",IF(AN17=100,"Fuerte",IF(AND(AN17&lt;100,AN17&gt;=50),"Moderado",IF(AN17&lt;50,"Débil"))))</f>
        <v>Moderado</v>
      </c>
      <c r="AP17" s="16">
        <f t="shared" ref="AP17" si="13">+IF(AO17="","",IF(AO17="Fuerte",2,IF(AO17="Moderado",1,IF(AO17="Débil",0))))</f>
        <v>1</v>
      </c>
      <c r="AQ17" s="12" t="str">
        <f>IFERROR(IF((AR17-AP17)&lt;=0,"RARA VEZ",VLOOKUP((AR17-AP17),[2]DATOS!$AQ$5:$AR$9,2,0)),"")</f>
        <v>POSIBLE</v>
      </c>
      <c r="AR17" s="12">
        <f>+I17</f>
        <v>4</v>
      </c>
      <c r="AS17" s="12">
        <f>IFERROR(VLOOKUP(AQ17,[2]DATOS!$B$5:$C$9,2,),"")</f>
        <v>3</v>
      </c>
      <c r="AT17" s="12" t="str">
        <f t="shared" si="5"/>
        <v>MAYOR</v>
      </c>
      <c r="AU17" s="12">
        <f>IFERROR(VLOOKUP(AT17,[2]DATOS!$E$5:$F$9,2,),"")</f>
        <v>4</v>
      </c>
      <c r="AV17" s="11" t="str">
        <f>IFERROR(VLOOKUP(CONCATENATE(AS17:AS23,AU17),[2]DATOS!$J$5:$K$23,2,),"")</f>
        <v>EXTREMO</v>
      </c>
      <c r="AW17" s="30">
        <f t="shared" si="6"/>
        <v>12</v>
      </c>
      <c r="AX17" s="28"/>
      <c r="AY17" s="33"/>
      <c r="AZ17" s="21"/>
    </row>
    <row r="18" spans="1:52" x14ac:dyDescent="0.2">
      <c r="AX18" s="1"/>
    </row>
    <row r="19" spans="1:52" x14ac:dyDescent="0.2">
      <c r="AX19" s="1"/>
    </row>
    <row r="20" spans="1:52" x14ac:dyDescent="0.2">
      <c r="AX20" s="1"/>
    </row>
    <row r="21" spans="1:52" x14ac:dyDescent="0.2">
      <c r="AX21" s="1"/>
    </row>
    <row r="22" spans="1:52" x14ac:dyDescent="0.2">
      <c r="AX22" s="1"/>
    </row>
    <row r="23" spans="1:52" x14ac:dyDescent="0.2">
      <c r="AX23" s="1"/>
    </row>
    <row r="24" spans="1:52" x14ac:dyDescent="0.2">
      <c r="AX24" s="1"/>
    </row>
    <row r="25" spans="1:52" x14ac:dyDescent="0.2">
      <c r="AX25" s="1"/>
    </row>
    <row r="26" spans="1:52" x14ac:dyDescent="0.2">
      <c r="AX26" s="1"/>
    </row>
    <row r="27" spans="1:52" x14ac:dyDescent="0.2">
      <c r="AX27" s="1"/>
    </row>
    <row r="28" spans="1:52" x14ac:dyDescent="0.2">
      <c r="AX28" s="1"/>
    </row>
    <row r="29" spans="1:52" x14ac:dyDescent="0.2">
      <c r="AX29" s="1"/>
    </row>
    <row r="30" spans="1:52" x14ac:dyDescent="0.2">
      <c r="AX30" s="1"/>
    </row>
    <row r="31" spans="1:52" x14ac:dyDescent="0.2">
      <c r="AX31" s="1"/>
    </row>
    <row r="32" spans="1:52" x14ac:dyDescent="0.2">
      <c r="AX32" s="1"/>
    </row>
    <row r="33" spans="50:50" x14ac:dyDescent="0.2">
      <c r="AX33" s="1"/>
    </row>
    <row r="34" spans="50:50" x14ac:dyDescent="0.2">
      <c r="AX34" s="1"/>
    </row>
    <row r="35" spans="50:50" x14ac:dyDescent="0.2">
      <c r="AX35" s="1"/>
    </row>
    <row r="36" spans="50:50" x14ac:dyDescent="0.2">
      <c r="AX36" s="1"/>
    </row>
    <row r="37" spans="50:50" x14ac:dyDescent="0.2">
      <c r="AX37" s="1"/>
    </row>
    <row r="38" spans="50:50" x14ac:dyDescent="0.2">
      <c r="AX38" s="1"/>
    </row>
    <row r="39" spans="50:50" x14ac:dyDescent="0.2">
      <c r="AX39" s="1"/>
    </row>
    <row r="40" spans="50:50" x14ac:dyDescent="0.2">
      <c r="AX40" s="1"/>
    </row>
    <row r="41" spans="50:50" x14ac:dyDescent="0.2">
      <c r="AX41" s="1"/>
    </row>
    <row r="42" spans="50:50" x14ac:dyDescent="0.2">
      <c r="AX42" s="1"/>
    </row>
    <row r="43" spans="50:50" x14ac:dyDescent="0.2">
      <c r="AX43" s="1"/>
    </row>
    <row r="44" spans="50:50" x14ac:dyDescent="0.2">
      <c r="AX44" s="1"/>
    </row>
    <row r="45" spans="50:50" x14ac:dyDescent="0.2">
      <c r="AX45" s="1"/>
    </row>
    <row r="46" spans="50:50" x14ac:dyDescent="0.2">
      <c r="AX46" s="1"/>
    </row>
    <row r="47" spans="50:50" x14ac:dyDescent="0.2">
      <c r="AX47" s="1"/>
    </row>
    <row r="48" spans="50:50" x14ac:dyDescent="0.2">
      <c r="AX48" s="1"/>
    </row>
    <row r="49" spans="50:50" x14ac:dyDescent="0.2">
      <c r="AX49" s="1"/>
    </row>
    <row r="50" spans="50:50" x14ac:dyDescent="0.2">
      <c r="AX50" s="1"/>
    </row>
    <row r="51" spans="50:50" x14ac:dyDescent="0.2">
      <c r="AX51" s="1"/>
    </row>
    <row r="52" spans="50:50" x14ac:dyDescent="0.2">
      <c r="AX52" s="1"/>
    </row>
    <row r="53" spans="50:50" x14ac:dyDescent="0.2">
      <c r="AX53" s="1"/>
    </row>
    <row r="54" spans="50:50" x14ac:dyDescent="0.2">
      <c r="AX54" s="1"/>
    </row>
    <row r="55" spans="50:50" x14ac:dyDescent="0.2">
      <c r="AX55" s="1"/>
    </row>
    <row r="56" spans="50:50" x14ac:dyDescent="0.2">
      <c r="AX56" s="1"/>
    </row>
    <row r="57" spans="50:50" x14ac:dyDescent="0.2">
      <c r="AX57" s="1"/>
    </row>
    <row r="58" spans="50:50" x14ac:dyDescent="0.2">
      <c r="AX58" s="1"/>
    </row>
    <row r="59" spans="50:50" x14ac:dyDescent="0.2">
      <c r="AX59" s="1"/>
    </row>
    <row r="60" spans="50:50" x14ac:dyDescent="0.2">
      <c r="AX60" s="1"/>
    </row>
    <row r="61" spans="50:50" x14ac:dyDescent="0.2">
      <c r="AX61" s="1"/>
    </row>
    <row r="62" spans="50:50" x14ac:dyDescent="0.2">
      <c r="AX62" s="1"/>
    </row>
    <row r="63" spans="50:50" x14ac:dyDescent="0.2">
      <c r="AX63" s="1"/>
    </row>
    <row r="64" spans="50:50" x14ac:dyDescent="0.2">
      <c r="AX64" s="1"/>
    </row>
    <row r="65" spans="50:50" x14ac:dyDescent="0.2">
      <c r="AX65" s="1"/>
    </row>
    <row r="66" spans="50:50" x14ac:dyDescent="0.2">
      <c r="AX66" s="1"/>
    </row>
    <row r="67" spans="50:50" x14ac:dyDescent="0.2">
      <c r="AX67" s="1"/>
    </row>
    <row r="68" spans="50:50" x14ac:dyDescent="0.2">
      <c r="AX68" s="1"/>
    </row>
    <row r="69" spans="50:50" x14ac:dyDescent="0.2">
      <c r="AX69" s="1"/>
    </row>
    <row r="70" spans="50:50" x14ac:dyDescent="0.2">
      <c r="AX70" s="1"/>
    </row>
    <row r="71" spans="50:50" x14ac:dyDescent="0.2">
      <c r="AX71" s="1"/>
    </row>
    <row r="72" spans="50:50" x14ac:dyDescent="0.2">
      <c r="AX72" s="1"/>
    </row>
    <row r="73" spans="50:50" x14ac:dyDescent="0.2">
      <c r="AX73" s="1"/>
    </row>
    <row r="74" spans="50:50" x14ac:dyDescent="0.2">
      <c r="AX74" s="1"/>
    </row>
    <row r="75" spans="50:50" x14ac:dyDescent="0.2">
      <c r="AX75" s="1"/>
    </row>
    <row r="76" spans="50:50" x14ac:dyDescent="0.2">
      <c r="AX76" s="1"/>
    </row>
    <row r="77" spans="50:50" x14ac:dyDescent="0.2">
      <c r="AX77" s="1"/>
    </row>
    <row r="78" spans="50:50" x14ac:dyDescent="0.2">
      <c r="AX78" s="1"/>
    </row>
    <row r="79" spans="50:50" x14ac:dyDescent="0.2">
      <c r="AX79" s="1"/>
    </row>
    <row r="80" spans="50:50" x14ac:dyDescent="0.2">
      <c r="AX80" s="1"/>
    </row>
    <row r="81" spans="50:50" x14ac:dyDescent="0.2">
      <c r="AX81" s="1"/>
    </row>
    <row r="82" spans="50:50" x14ac:dyDescent="0.2">
      <c r="AX82" s="1"/>
    </row>
    <row r="83" spans="50:50" x14ac:dyDescent="0.2">
      <c r="AX83" s="1"/>
    </row>
    <row r="84" spans="50:50" x14ac:dyDescent="0.2">
      <c r="AX84" s="1"/>
    </row>
    <row r="85" spans="50:50" x14ac:dyDescent="0.2">
      <c r="AX85" s="1"/>
    </row>
    <row r="86" spans="50:50" x14ac:dyDescent="0.2">
      <c r="AX86" s="1"/>
    </row>
    <row r="87" spans="50:50" x14ac:dyDescent="0.2">
      <c r="AX87" s="1"/>
    </row>
    <row r="88" spans="50:50" x14ac:dyDescent="0.2">
      <c r="AX88" s="1"/>
    </row>
    <row r="89" spans="50:50" x14ac:dyDescent="0.2">
      <c r="AX89" s="1"/>
    </row>
    <row r="90" spans="50:50" x14ac:dyDescent="0.2">
      <c r="AX90" s="1"/>
    </row>
    <row r="91" spans="50:50" x14ac:dyDescent="0.2">
      <c r="AX91" s="1"/>
    </row>
    <row r="92" spans="50:50" x14ac:dyDescent="0.2">
      <c r="AX92" s="1"/>
    </row>
    <row r="93" spans="50:50" x14ac:dyDescent="0.2">
      <c r="AX93" s="1"/>
    </row>
    <row r="94" spans="50:50" x14ac:dyDescent="0.2">
      <c r="AX94" s="1"/>
    </row>
    <row r="95" spans="50:50" x14ac:dyDescent="0.2">
      <c r="AX95" s="1"/>
    </row>
    <row r="96" spans="50:50" x14ac:dyDescent="0.2">
      <c r="AX96" s="1"/>
    </row>
    <row r="97" spans="50:50" x14ac:dyDescent="0.2">
      <c r="AX97" s="1"/>
    </row>
    <row r="98" spans="50:50" x14ac:dyDescent="0.2">
      <c r="AX98" s="1"/>
    </row>
    <row r="99" spans="50:50" x14ac:dyDescent="0.2">
      <c r="AX99" s="1"/>
    </row>
    <row r="100" spans="50:50" x14ac:dyDescent="0.2">
      <c r="AX100" s="1"/>
    </row>
    <row r="101" spans="50:50" x14ac:dyDescent="0.2">
      <c r="AX101" s="1"/>
    </row>
    <row r="102" spans="50:50" x14ac:dyDescent="0.2">
      <c r="AX102" s="36"/>
    </row>
  </sheetData>
  <protectedRanges>
    <protectedRange sqref="AK8 J8 B8 N8:P8 D8:H8 T8:AA8" name="Rango1"/>
    <protectedRange sqref="C8" name="Rango1_1"/>
    <protectedRange sqref="AK9 J9 B9:H9 N9:AA9 Q8:S8" name="Rango1_2"/>
    <protectedRange sqref="H15 B15:E15 C10:H14 AK10:AK15 J10:J15 B10:B13 N10:AA15" name="Rango1_3"/>
    <protectedRange sqref="N16 P16:AA16 AK16 J16 C16:H16" name="Rango1_4"/>
    <protectedRange sqref="N17 C17:H17 P17:AA17 AK17 J17" name="Rango1_5"/>
  </protectedRanges>
  <mergeCells count="13">
    <mergeCell ref="U5:AP6"/>
    <mergeCell ref="AQ5:AW6"/>
    <mergeCell ref="AX5:AZ6"/>
    <mergeCell ref="A1:C3"/>
    <mergeCell ref="D1:AV3"/>
    <mergeCell ref="AW1:AZ1"/>
    <mergeCell ref="AW2:AZ2"/>
    <mergeCell ref="AW3:AZ3"/>
    <mergeCell ref="A4:AZ4"/>
    <mergeCell ref="O5:T6"/>
    <mergeCell ref="A5:B6"/>
    <mergeCell ref="C5:G6"/>
    <mergeCell ref="H5:N6"/>
  </mergeCells>
  <conditionalFormatting sqref="AJ8:AP8">
    <cfRule type="containsText" dxfId="121" priority="124" operator="containsText" text="DISMINUYE UN PUNTO">
      <formula>NOT(ISERROR(SEARCH("DISMINUYE UN PUNTO",AJ8)))</formula>
    </cfRule>
    <cfRule type="containsText" dxfId="120" priority="125" operator="containsText" text="DISMINUYE CERO PUNTOS">
      <formula>NOT(ISERROR(SEARCH("DISMINUYE CERO PUNTOS",AJ8)))</formula>
    </cfRule>
    <cfRule type="containsText" dxfId="119" priority="126" operator="containsText" text="DISMINUYE DOS PUNTOS">
      <formula>NOT(ISERROR(SEARCH("DISMINUYE DOS PUNTOS",AJ8)))</formula>
    </cfRule>
  </conditionalFormatting>
  <conditionalFormatting sqref="L8:M8 AV8">
    <cfRule type="cellIs" dxfId="118" priority="131" stopIfTrue="1" operator="equal">
      <formula>"BAJO"</formula>
    </cfRule>
    <cfRule type="cellIs" dxfId="117" priority="132" stopIfTrue="1" operator="equal">
      <formula>"MODERADO"</formula>
    </cfRule>
    <cfRule type="cellIs" dxfId="116" priority="133" stopIfTrue="1" operator="equal">
      <formula>"ALTO"</formula>
    </cfRule>
    <cfRule type="cellIs" dxfId="115" priority="134" stopIfTrue="1" operator="equal">
      <formula>"EXTREMO"</formula>
    </cfRule>
  </conditionalFormatting>
  <conditionalFormatting sqref="G8">
    <cfRule type="cellIs" dxfId="114" priority="123" operator="equal">
      <formula>0</formula>
    </cfRule>
  </conditionalFormatting>
  <conditionalFormatting sqref="N8">
    <cfRule type="expression" dxfId="113" priority="122" stopIfTrue="1">
      <formula>IF(J8="",K8="","")</formula>
    </cfRule>
  </conditionalFormatting>
  <conditionalFormatting sqref="N8">
    <cfRule type="containsText" dxfId="112" priority="119" stopIfTrue="1" operator="containsText" text="Reducir">
      <formula>NOT(ISERROR(SEARCH("Reducir",N8)))</formula>
    </cfRule>
    <cfRule type="containsText" dxfId="111" priority="120" stopIfTrue="1" operator="containsText" text="Asumir">
      <formula>NOT(ISERROR(SEARCH("Asumir",N8)))</formula>
    </cfRule>
    <cfRule type="containsText" dxfId="110" priority="121" stopIfTrue="1" operator="containsText" text="Evitar">
      <formula>NOT(ISERROR(SEARCH("Evitar",N8)))</formula>
    </cfRule>
  </conditionalFormatting>
  <conditionalFormatting sqref="AJ9:AP9">
    <cfRule type="containsText" dxfId="109" priority="108" operator="containsText" text="DISMINUYE UN PUNTO">
      <formula>NOT(ISERROR(SEARCH("DISMINUYE UN PUNTO",AJ9)))</formula>
    </cfRule>
    <cfRule type="containsText" dxfId="108" priority="109" operator="containsText" text="DISMINUYE CERO PUNTOS">
      <formula>NOT(ISERROR(SEARCH("DISMINUYE CERO PUNTOS",AJ9)))</formula>
    </cfRule>
    <cfRule type="containsText" dxfId="107" priority="110" operator="containsText" text="DISMINUYE DOS PUNTOS">
      <formula>NOT(ISERROR(SEARCH("DISMINUYE DOS PUNTOS",AJ9)))</formula>
    </cfRule>
  </conditionalFormatting>
  <conditionalFormatting sqref="L9:M9 AV9">
    <cfRule type="cellIs" dxfId="106" priority="115" stopIfTrue="1" operator="equal">
      <formula>"BAJO"</formula>
    </cfRule>
    <cfRule type="cellIs" dxfId="105" priority="116" stopIfTrue="1" operator="equal">
      <formula>"MODERADO"</formula>
    </cfRule>
    <cfRule type="cellIs" dxfId="104" priority="117" stopIfTrue="1" operator="equal">
      <formula>"ALTO"</formula>
    </cfRule>
    <cfRule type="cellIs" dxfId="103" priority="118" stopIfTrue="1" operator="equal">
      <formula>"EXTREMO"</formula>
    </cfRule>
  </conditionalFormatting>
  <conditionalFormatting sqref="G9">
    <cfRule type="cellIs" dxfId="102" priority="107" operator="equal">
      <formula>0</formula>
    </cfRule>
  </conditionalFormatting>
  <conditionalFormatting sqref="N9">
    <cfRule type="expression" dxfId="101" priority="106" stopIfTrue="1">
      <formula>IF(J9="",K9="","")</formula>
    </cfRule>
  </conditionalFormatting>
  <conditionalFormatting sqref="N9">
    <cfRule type="containsText" dxfId="100" priority="103" stopIfTrue="1" operator="containsText" text="Reducir">
      <formula>NOT(ISERROR(SEARCH("Reducir",N9)))</formula>
    </cfRule>
    <cfRule type="containsText" dxfId="99" priority="104" stopIfTrue="1" operator="containsText" text="Asumir">
      <formula>NOT(ISERROR(SEARCH("Asumir",N9)))</formula>
    </cfRule>
    <cfRule type="containsText" dxfId="98" priority="105" stopIfTrue="1" operator="containsText" text="Evitar">
      <formula>NOT(ISERROR(SEARCH("Evitar",N9)))</formula>
    </cfRule>
  </conditionalFormatting>
  <conditionalFormatting sqref="AK10:AK11 AL10:AP14 AJ10:AJ15 AK15:AP15">
    <cfRule type="containsText" dxfId="97" priority="92" operator="containsText" text="DISMINUYE UN PUNTO">
      <formula>NOT(ISERROR(SEARCH("DISMINUYE UN PUNTO",AJ10)))</formula>
    </cfRule>
    <cfRule type="containsText" dxfId="96" priority="93" operator="containsText" text="DISMINUYE CERO PUNTOS">
      <formula>NOT(ISERROR(SEARCH("DISMINUYE CERO PUNTOS",AJ10)))</formula>
    </cfRule>
    <cfRule type="containsText" dxfId="95" priority="94" operator="containsText" text="DISMINUYE DOS PUNTOS">
      <formula>NOT(ISERROR(SEARCH("DISMINUYE DOS PUNTOS",AJ10)))</formula>
    </cfRule>
  </conditionalFormatting>
  <conditionalFormatting sqref="L10:M15 AV10:AV15">
    <cfRule type="cellIs" dxfId="94" priority="99" stopIfTrue="1" operator="equal">
      <formula>"BAJO"</formula>
    </cfRule>
    <cfRule type="cellIs" dxfId="93" priority="100" stopIfTrue="1" operator="equal">
      <formula>"MODERADO"</formula>
    </cfRule>
    <cfRule type="cellIs" dxfId="92" priority="101" stopIfTrue="1" operator="equal">
      <formula>"ALTO"</formula>
    </cfRule>
    <cfRule type="cellIs" dxfId="91" priority="102" stopIfTrue="1" operator="equal">
      <formula>"EXTREMO"</formula>
    </cfRule>
  </conditionalFormatting>
  <conditionalFormatting sqref="AW13">
    <cfRule type="cellIs" dxfId="90" priority="95" stopIfTrue="1" operator="equal">
      <formula>"BAJO"</formula>
    </cfRule>
    <cfRule type="cellIs" dxfId="89" priority="96" stopIfTrue="1" operator="equal">
      <formula>"MODERADO"</formula>
    </cfRule>
    <cfRule type="cellIs" dxfId="88" priority="97" stopIfTrue="1" operator="equal">
      <formula>"ALTO"</formula>
    </cfRule>
    <cfRule type="cellIs" dxfId="87" priority="98" stopIfTrue="1" operator="equal">
      <formula>"EXTREMO"</formula>
    </cfRule>
  </conditionalFormatting>
  <conditionalFormatting sqref="G10:G15">
    <cfRule type="cellIs" dxfId="86" priority="91" operator="equal">
      <formula>0</formula>
    </cfRule>
  </conditionalFormatting>
  <conditionalFormatting sqref="AK12:AK14">
    <cfRule type="containsText" dxfId="85" priority="88" operator="containsText" text="DISMINUYE UN PUNTO">
      <formula>NOT(ISERROR(SEARCH("DISMINUYE UN PUNTO",AK12)))</formula>
    </cfRule>
    <cfRule type="containsText" dxfId="84" priority="89" operator="containsText" text="DISMINUYE CERO PUNTOS">
      <formula>NOT(ISERROR(SEARCH("DISMINUYE CERO PUNTOS",AK12)))</formula>
    </cfRule>
    <cfRule type="containsText" dxfId="83" priority="90" operator="containsText" text="DISMINUYE DOS PUNTOS">
      <formula>NOT(ISERROR(SEARCH("DISMINUYE DOS PUNTOS",AK12)))</formula>
    </cfRule>
  </conditionalFormatting>
  <conditionalFormatting sqref="N10:N15">
    <cfRule type="expression" dxfId="82" priority="87" stopIfTrue="1">
      <formula>IF(J10="",K10="","")</formula>
    </cfRule>
  </conditionalFormatting>
  <conditionalFormatting sqref="N10:N15">
    <cfRule type="containsText" dxfId="81" priority="84" stopIfTrue="1" operator="containsText" text="Reducir">
      <formula>NOT(ISERROR(SEARCH("Reducir",N10)))</formula>
    </cfRule>
    <cfRule type="containsText" dxfId="80" priority="85" stopIfTrue="1" operator="containsText" text="Asumir">
      <formula>NOT(ISERROR(SEARCH("Asumir",N10)))</formula>
    </cfRule>
    <cfRule type="containsText" dxfId="79" priority="86" stopIfTrue="1" operator="containsText" text="Evitar">
      <formula>NOT(ISERROR(SEARCH("Evitar",N10)))</formula>
    </cfRule>
  </conditionalFormatting>
  <conditionalFormatting sqref="AW15">
    <cfRule type="cellIs" dxfId="78" priority="80" stopIfTrue="1" operator="equal">
      <formula>"BAJO"</formula>
    </cfRule>
    <cfRule type="cellIs" dxfId="77" priority="81" stopIfTrue="1" operator="equal">
      <formula>"MODERADO"</formula>
    </cfRule>
    <cfRule type="cellIs" dxfId="76" priority="82" stopIfTrue="1" operator="equal">
      <formula>"ALTO"</formula>
    </cfRule>
    <cfRule type="cellIs" dxfId="75" priority="83" stopIfTrue="1" operator="equal">
      <formula>"EXTREMO"</formula>
    </cfRule>
  </conditionalFormatting>
  <conditionalFormatting sqref="AW14">
    <cfRule type="cellIs" dxfId="74" priority="76" stopIfTrue="1" operator="equal">
      <formula>"BAJO"</formula>
    </cfRule>
    <cfRule type="cellIs" dxfId="73" priority="77" stopIfTrue="1" operator="equal">
      <formula>"MODERADO"</formula>
    </cfRule>
    <cfRule type="cellIs" dxfId="72" priority="78" stopIfTrue="1" operator="equal">
      <formula>"ALTO"</formula>
    </cfRule>
    <cfRule type="cellIs" dxfId="71" priority="79" stopIfTrue="1" operator="equal">
      <formula>"EXTREMO"</formula>
    </cfRule>
  </conditionalFormatting>
  <conditionalFormatting sqref="AN16">
    <cfRule type="containsText" dxfId="70" priority="73" operator="containsText" text="DISMINUYE UN PUNTO">
      <formula>NOT(ISERROR(SEARCH("DISMINUYE UN PUNTO",AN16)))</formula>
    </cfRule>
    <cfRule type="containsText" dxfId="69" priority="74" operator="containsText" text="DISMINUYE CERO PUNTOS">
      <formula>NOT(ISERROR(SEARCH("DISMINUYE CERO PUNTOS",AN16)))</formula>
    </cfRule>
    <cfRule type="containsText" dxfId="68" priority="75" operator="containsText" text="DISMINUYE DOS PUNTOS">
      <formula>NOT(ISERROR(SEARCH("DISMINUYE DOS PUNTOS",AN16)))</formula>
    </cfRule>
  </conditionalFormatting>
  <conditionalFormatting sqref="L16:M16">
    <cfRule type="cellIs" dxfId="67" priority="69" stopIfTrue="1" operator="equal">
      <formula>"BAJO"</formula>
    </cfRule>
    <cfRule type="cellIs" dxfId="66" priority="70" stopIfTrue="1" operator="equal">
      <formula>"MODERADO"</formula>
    </cfRule>
    <cfRule type="cellIs" dxfId="65" priority="71" stopIfTrue="1" operator="equal">
      <formula>"ALTO"</formula>
    </cfRule>
    <cfRule type="cellIs" dxfId="64" priority="72" stopIfTrue="1" operator="equal">
      <formula>"EXTREMO"</formula>
    </cfRule>
  </conditionalFormatting>
  <conditionalFormatting sqref="AP16">
    <cfRule type="containsText" dxfId="63" priority="59" operator="containsText" text="DISMINUYE UN PUNTO">
      <formula>NOT(ISERROR(SEARCH("DISMINUYE UN PUNTO",AP16)))</formula>
    </cfRule>
    <cfRule type="containsText" dxfId="62" priority="60" operator="containsText" text="DISMINUYE CERO PUNTOS">
      <formula>NOT(ISERROR(SEARCH("DISMINUYE CERO PUNTOS",AP16)))</formula>
    </cfRule>
    <cfRule type="containsText" dxfId="61" priority="61" operator="containsText" text="DISMINUYE DOS PUNTOS">
      <formula>NOT(ISERROR(SEARCH("DISMINUYE DOS PUNTOS",AP16)))</formula>
    </cfRule>
  </conditionalFormatting>
  <conditionalFormatting sqref="AJ16:AM16">
    <cfRule type="containsText" dxfId="60" priority="66" operator="containsText" text="DISMINUYE UN PUNTO">
      <formula>NOT(ISERROR(SEARCH("DISMINUYE UN PUNTO",AJ16)))</formula>
    </cfRule>
    <cfRule type="containsText" dxfId="59" priority="67" operator="containsText" text="DISMINUYE CERO PUNTOS">
      <formula>NOT(ISERROR(SEARCH("DISMINUYE CERO PUNTOS",AJ16)))</formula>
    </cfRule>
    <cfRule type="containsText" dxfId="58" priority="68" operator="containsText" text="DISMINUYE DOS PUNTOS">
      <formula>NOT(ISERROR(SEARCH("DISMINUYE DOS PUNTOS",AJ16)))</formula>
    </cfRule>
  </conditionalFormatting>
  <conditionalFormatting sqref="AW16">
    <cfRule type="cellIs" dxfId="57" priority="62" stopIfTrue="1" operator="equal">
      <formula>"BAJO"</formula>
    </cfRule>
    <cfRule type="cellIs" dxfId="56" priority="63" stopIfTrue="1" operator="equal">
      <formula>"MODERADO"</formula>
    </cfRule>
    <cfRule type="cellIs" dxfId="55" priority="64" stopIfTrue="1" operator="equal">
      <formula>"ALTO"</formula>
    </cfRule>
    <cfRule type="cellIs" dxfId="54" priority="65" stopIfTrue="1" operator="equal">
      <formula>"EXTREMO"</formula>
    </cfRule>
  </conditionalFormatting>
  <conditionalFormatting sqref="AO16">
    <cfRule type="containsText" dxfId="53" priority="56" operator="containsText" text="DISMINUYE UN PUNTO">
      <formula>NOT(ISERROR(SEARCH("DISMINUYE UN PUNTO",AO16)))</formula>
    </cfRule>
    <cfRule type="containsText" dxfId="52" priority="57" operator="containsText" text="DISMINUYE CERO PUNTOS">
      <formula>NOT(ISERROR(SEARCH("DISMINUYE CERO PUNTOS",AO16)))</formula>
    </cfRule>
    <cfRule type="containsText" dxfId="51" priority="58" operator="containsText" text="DISMINUYE DOS PUNTOS">
      <formula>NOT(ISERROR(SEARCH("DISMINUYE DOS PUNTOS",AO16)))</formula>
    </cfRule>
  </conditionalFormatting>
  <conditionalFormatting sqref="AV16">
    <cfRule type="cellIs" dxfId="50" priority="52" stopIfTrue="1" operator="equal">
      <formula>"BAJO"</formula>
    </cfRule>
    <cfRule type="cellIs" dxfId="49" priority="53" stopIfTrue="1" operator="equal">
      <formula>"MODERADO"</formula>
    </cfRule>
    <cfRule type="cellIs" dxfId="48" priority="54" stopIfTrue="1" operator="equal">
      <formula>"ALTO"</formula>
    </cfRule>
    <cfRule type="cellIs" dxfId="47" priority="55" stopIfTrue="1" operator="equal">
      <formula>"EXTREMO"</formula>
    </cfRule>
  </conditionalFormatting>
  <conditionalFormatting sqref="G16">
    <cfRule type="cellIs" dxfId="46" priority="51" operator="equal">
      <formula>0</formula>
    </cfRule>
  </conditionalFormatting>
  <conditionalFormatting sqref="AN17">
    <cfRule type="containsText" dxfId="45" priority="48" operator="containsText" text="DISMINUYE UN PUNTO">
      <formula>NOT(ISERROR(SEARCH("DISMINUYE UN PUNTO",AN17)))</formula>
    </cfRule>
    <cfRule type="containsText" dxfId="44" priority="49" operator="containsText" text="DISMINUYE CERO PUNTOS">
      <formula>NOT(ISERROR(SEARCH("DISMINUYE CERO PUNTOS",AN17)))</formula>
    </cfRule>
    <cfRule type="containsText" dxfId="43" priority="50" operator="containsText" text="DISMINUYE DOS PUNTOS">
      <formula>NOT(ISERROR(SEARCH("DISMINUYE DOS PUNTOS",AN17)))</formula>
    </cfRule>
  </conditionalFormatting>
  <conditionalFormatting sqref="L17:M17">
    <cfRule type="cellIs" dxfId="42" priority="44" stopIfTrue="1" operator="equal">
      <formula>"BAJO"</formula>
    </cfRule>
    <cfRule type="cellIs" dxfId="41" priority="45" stopIfTrue="1" operator="equal">
      <formula>"MODERADO"</formula>
    </cfRule>
    <cfRule type="cellIs" dxfId="40" priority="46" stopIfTrue="1" operator="equal">
      <formula>"ALTO"</formula>
    </cfRule>
    <cfRule type="cellIs" dxfId="39" priority="47" stopIfTrue="1" operator="equal">
      <formula>"EXTREMO"</formula>
    </cfRule>
  </conditionalFormatting>
  <conditionalFormatting sqref="AP17">
    <cfRule type="containsText" dxfId="38" priority="34" operator="containsText" text="DISMINUYE UN PUNTO">
      <formula>NOT(ISERROR(SEARCH("DISMINUYE UN PUNTO",AP17)))</formula>
    </cfRule>
    <cfRule type="containsText" dxfId="37" priority="35" operator="containsText" text="DISMINUYE CERO PUNTOS">
      <formula>NOT(ISERROR(SEARCH("DISMINUYE CERO PUNTOS",AP17)))</formula>
    </cfRule>
    <cfRule type="containsText" dxfId="36" priority="36" operator="containsText" text="DISMINUYE DOS PUNTOS">
      <formula>NOT(ISERROR(SEARCH("DISMINUYE DOS PUNTOS",AP17)))</formula>
    </cfRule>
  </conditionalFormatting>
  <conditionalFormatting sqref="AJ17:AM17">
    <cfRule type="containsText" dxfId="35" priority="41" operator="containsText" text="DISMINUYE UN PUNTO">
      <formula>NOT(ISERROR(SEARCH("DISMINUYE UN PUNTO",AJ17)))</formula>
    </cfRule>
    <cfRule type="containsText" dxfId="34" priority="42" operator="containsText" text="DISMINUYE CERO PUNTOS">
      <formula>NOT(ISERROR(SEARCH("DISMINUYE CERO PUNTOS",AJ17)))</formula>
    </cfRule>
    <cfRule type="containsText" dxfId="33" priority="43" operator="containsText" text="DISMINUYE DOS PUNTOS">
      <formula>NOT(ISERROR(SEARCH("DISMINUYE DOS PUNTOS",AJ17)))</formula>
    </cfRule>
  </conditionalFormatting>
  <conditionalFormatting sqref="AW17">
    <cfRule type="cellIs" dxfId="32" priority="37" stopIfTrue="1" operator="equal">
      <formula>"BAJO"</formula>
    </cfRule>
    <cfRule type="cellIs" dxfId="31" priority="38" stopIfTrue="1" operator="equal">
      <formula>"MODERADO"</formula>
    </cfRule>
    <cfRule type="cellIs" dxfId="30" priority="39" stopIfTrue="1" operator="equal">
      <formula>"ALTO"</formula>
    </cfRule>
    <cfRule type="cellIs" dxfId="29" priority="40" stopIfTrue="1" operator="equal">
      <formula>"EXTREMO"</formula>
    </cfRule>
  </conditionalFormatting>
  <conditionalFormatting sqref="G17">
    <cfRule type="cellIs" dxfId="28" priority="33" operator="equal">
      <formula>0</formula>
    </cfRule>
  </conditionalFormatting>
  <conditionalFormatting sqref="AO17">
    <cfRule type="containsText" dxfId="27" priority="30" operator="containsText" text="DISMINUYE UN PUNTO">
      <formula>NOT(ISERROR(SEARCH("DISMINUYE UN PUNTO",AO17)))</formula>
    </cfRule>
    <cfRule type="containsText" dxfId="26" priority="31" operator="containsText" text="DISMINUYE CERO PUNTOS">
      <formula>NOT(ISERROR(SEARCH("DISMINUYE CERO PUNTOS",AO17)))</formula>
    </cfRule>
    <cfRule type="containsText" dxfId="25" priority="32" operator="containsText" text="DISMINUYE DOS PUNTOS">
      <formula>NOT(ISERROR(SEARCH("DISMINUYE DOS PUNTOS",AO17)))</formula>
    </cfRule>
  </conditionalFormatting>
  <conditionalFormatting sqref="AV17">
    <cfRule type="cellIs" dxfId="24" priority="26" stopIfTrue="1" operator="equal">
      <formula>"BAJO"</formula>
    </cfRule>
    <cfRule type="cellIs" dxfId="23" priority="27" stopIfTrue="1" operator="equal">
      <formula>"MODERADO"</formula>
    </cfRule>
    <cfRule type="cellIs" dxfId="22" priority="28" stopIfTrue="1" operator="equal">
      <formula>"ALTO"</formula>
    </cfRule>
    <cfRule type="cellIs" dxfId="21" priority="29" stopIfTrue="1" operator="equal">
      <formula>"EXTREMO"</formula>
    </cfRule>
  </conditionalFormatting>
  <conditionalFormatting sqref="AW8">
    <cfRule type="cellIs" dxfId="20" priority="22" stopIfTrue="1" operator="equal">
      <formula>"BAJO"</formula>
    </cfRule>
    <cfRule type="cellIs" dxfId="19" priority="23" stopIfTrue="1" operator="equal">
      <formula>"MODERADO"</formula>
    </cfRule>
    <cfRule type="cellIs" dxfId="18" priority="24" stopIfTrue="1" operator="equal">
      <formula>"ALTO"</formula>
    </cfRule>
    <cfRule type="cellIs" dxfId="17" priority="25" stopIfTrue="1" operator="equal">
      <formula>"EXTREMO"</formula>
    </cfRule>
  </conditionalFormatting>
  <conditionalFormatting sqref="AW9">
    <cfRule type="cellIs" dxfId="16" priority="14" stopIfTrue="1" operator="equal">
      <formula>"BAJO"</formula>
    </cfRule>
    <cfRule type="cellIs" dxfId="15" priority="15" stopIfTrue="1" operator="equal">
      <formula>"MODERADO"</formula>
    </cfRule>
    <cfRule type="cellIs" dxfId="14" priority="16" stopIfTrue="1" operator="equal">
      <formula>"ALTO"</formula>
    </cfRule>
    <cfRule type="cellIs" dxfId="13" priority="17" stopIfTrue="1" operator="equal">
      <formula>"EXTREMO"</formula>
    </cfRule>
  </conditionalFormatting>
  <conditionalFormatting sqref="AW10">
    <cfRule type="cellIs" dxfId="12" priority="10" stopIfTrue="1" operator="equal">
      <formula>"BAJO"</formula>
    </cfRule>
    <cfRule type="cellIs" dxfId="11" priority="11" stopIfTrue="1" operator="equal">
      <formula>"MODERADO"</formula>
    </cfRule>
    <cfRule type="cellIs" dxfId="10" priority="12" stopIfTrue="1" operator="equal">
      <formula>"ALTO"</formula>
    </cfRule>
    <cfRule type="cellIs" dxfId="9" priority="13" stopIfTrue="1" operator="equal">
      <formula>"EXTREMO"</formula>
    </cfRule>
  </conditionalFormatting>
  <conditionalFormatting sqref="AW11">
    <cfRule type="cellIs" dxfId="8" priority="6" stopIfTrue="1" operator="equal">
      <formula>"BAJO"</formula>
    </cfRule>
    <cfRule type="cellIs" dxfId="7" priority="7" stopIfTrue="1" operator="equal">
      <formula>"MODERADO"</formula>
    </cfRule>
    <cfRule type="cellIs" dxfId="6" priority="8" stopIfTrue="1" operator="equal">
      <formula>"ALTO"</formula>
    </cfRule>
    <cfRule type="cellIs" dxfId="5" priority="9" stopIfTrue="1" operator="equal">
      <formula>"EXTREMO"</formula>
    </cfRule>
  </conditionalFormatting>
  <conditionalFormatting sqref="AW12">
    <cfRule type="cellIs" dxfId="4" priority="2" stopIfTrue="1" operator="equal">
      <formula>"BAJO"</formula>
    </cfRule>
    <cfRule type="cellIs" dxfId="3" priority="3" stopIfTrue="1" operator="equal">
      <formula>"MODERADO"</formula>
    </cfRule>
    <cfRule type="cellIs" dxfId="2" priority="4" stopIfTrue="1" operator="equal">
      <formula>"ALTO"</formula>
    </cfRule>
    <cfRule type="cellIs" dxfId="1" priority="5" stopIfTrue="1" operator="equal">
      <formula>"EXTREMO"</formula>
    </cfRule>
  </conditionalFormatting>
  <conditionalFormatting sqref="D16">
    <cfRule type="cellIs" dxfId="0" priority="1" operator="equal">
      <formula>0</formula>
    </cfRule>
  </conditionalFormatting>
  <pageMargins left="0.7" right="0.7" top="0.75" bottom="0.75" header="0.3" footer="0.3"/>
  <pageSetup paperSize="9" scale="1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Astrid Gonzalez</dc:creator>
  <cp:keywords/>
  <dc:description/>
  <cp:lastModifiedBy>Maria Alejandra Berrío González</cp:lastModifiedBy>
  <cp:revision/>
  <dcterms:created xsi:type="dcterms:W3CDTF">2024-01-30T21:12:41Z</dcterms:created>
  <dcterms:modified xsi:type="dcterms:W3CDTF">2024-05-20T22:06:32Z</dcterms:modified>
  <cp:category/>
  <cp:contentStatus/>
</cp:coreProperties>
</file>